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приложение 1 " sheetId="1" r:id="rId1"/>
    <sheet name="приложение  2" sheetId="2" r:id="rId2"/>
    <sheet name="приложение 3 (1 прогр)" sheetId="3" r:id="rId3"/>
    <sheet name="прил 3 (2 прогр)" sheetId="4" r:id="rId4"/>
    <sheet name="прил 3 (3 прогр)" sheetId="5" r:id="rId5"/>
    <sheet name="прил 3 (4 прогр)" sheetId="6" r:id="rId6"/>
    <sheet name="приложение 4-1" sheetId="7" r:id="rId7"/>
    <sheet name="приложение 4-2" sheetId="8" r:id="rId8"/>
    <sheet name="ПМ" sheetId="9" r:id="rId9"/>
  </sheets>
  <definedNames>
    <definedName name="_Toc292517054" localSheetId="3">'прил 3 (2 прогр)'!$A$4</definedName>
    <definedName name="_Toc292517054" localSheetId="4">'прил 3 (3 прогр)'!$A$4</definedName>
    <definedName name="_Toc292517054" localSheetId="5">'прил 3 (4 прогр)'!$A$4</definedName>
    <definedName name="_Toc292517054" localSheetId="1">'приложение  2'!$A$4</definedName>
    <definedName name="_Toc292517054" localSheetId="2">'приложение 3 (1 прогр)'!$A$4</definedName>
    <definedName name="_xlnm.Print_Titles" localSheetId="8">'ПМ'!$4:$4</definedName>
    <definedName name="_xlnm.Print_Titles" localSheetId="0">'приложение 1 '!$5:$7</definedName>
    <definedName name="_xlnm.Print_Titles" localSheetId="6">'приложение 4-1'!$8:$9</definedName>
    <definedName name="_xlnm.Print_Titles" localSheetId="7">'приложение 4-2'!$9:$10</definedName>
    <definedName name="_xlnm.Print_Area" localSheetId="1">'приложение  2'!$A$1:$N$49</definedName>
    <definedName name="_xlnm.Print_Area" localSheetId="0">'приложение 1 '!$A$1:$S$86</definedName>
    <definedName name="_xlnm.Print_Area" localSheetId="6">'приложение 4-1'!$A$4:$Q$56</definedName>
    <definedName name="_xlnm.Print_Area" localSheetId="7">'приложение 4-2'!$A$1:$Q$61</definedName>
  </definedNames>
  <calcPr fullCalcOnLoad="1"/>
</workbook>
</file>

<file path=xl/sharedStrings.xml><?xml version="1.0" encoding="utf-8"?>
<sst xmlns="http://schemas.openxmlformats.org/spreadsheetml/2006/main" count="2947" uniqueCount="534">
  <si>
    <t>ВСЕГО</t>
  </si>
  <si>
    <t>Код ПР</t>
  </si>
  <si>
    <t>Код МЕ</t>
  </si>
  <si>
    <t>Код ИН</t>
  </si>
  <si>
    <t>Бюджетные программы/
Бюджетные меры</t>
  </si>
  <si>
    <t>Менеджер Программы</t>
  </si>
  <si>
    <t>Ответственное Ведомство /
Подразделение</t>
  </si>
  <si>
    <t>Соисполнитель</t>
  </si>
  <si>
    <t>Индикаторы результативности</t>
  </si>
  <si>
    <t>Ед. изм-я</t>
  </si>
  <si>
    <t>Базовый год</t>
  </si>
  <si>
    <t>Целевые значения</t>
  </si>
  <si>
    <t>%</t>
  </si>
  <si>
    <t>Обеспечение общего руководства</t>
  </si>
  <si>
    <t>Обеспечение финансового менеджмента и учета</t>
  </si>
  <si>
    <t>Правовая поддержка</t>
  </si>
  <si>
    <t>Организация деятельности и службы обеспечения</t>
  </si>
  <si>
    <t>ВСЕГО (контрольные цифры)</t>
  </si>
  <si>
    <t>Бюджетные программы в разрезе источников финансирования</t>
  </si>
  <si>
    <t>Название программы</t>
  </si>
  <si>
    <t>Планирование, управление и администрирование</t>
  </si>
  <si>
    <t>Всего (контрольные цифры)</t>
  </si>
  <si>
    <t>Описание бюджетной меры</t>
  </si>
  <si>
    <t>Бюджетная организация</t>
  </si>
  <si>
    <t>Программа</t>
  </si>
  <si>
    <t>Бюджетная мера</t>
  </si>
  <si>
    <t>Код и название бюджетной меры</t>
  </si>
  <si>
    <t>Ответственные подразделения</t>
  </si>
  <si>
    <t xml:space="preserve">Статус </t>
  </si>
  <si>
    <t>существующая мера</t>
  </si>
  <si>
    <t>новая мера</t>
  </si>
  <si>
    <t>отметить галочкой в прямоугольнике слева от статуса</t>
  </si>
  <si>
    <t>Краткое описание меры</t>
  </si>
  <si>
    <t>Связь с приоритетами Правительства</t>
  </si>
  <si>
    <t>Бюджетная мера в разрезе источников финансирования</t>
  </si>
  <si>
    <t xml:space="preserve"> (тыс.сом)</t>
  </si>
  <si>
    <t>Год</t>
  </si>
  <si>
    <t>Индикаторы результативности по бюджетной мере</t>
  </si>
  <si>
    <t>Индикатор результативности</t>
  </si>
  <si>
    <t>Источники данных</t>
  </si>
  <si>
    <t>ед. изм-я</t>
  </si>
  <si>
    <t>Финансирование (по программам/мерам) (тыс.сом)</t>
  </si>
  <si>
    <t>в том числе,</t>
  </si>
  <si>
    <t>Средства, аккумулируемые на специальных счетах</t>
  </si>
  <si>
    <t>Бюджетные средства</t>
  </si>
  <si>
    <t xml:space="preserve">Бюджетные инвестиции </t>
  </si>
  <si>
    <t>Руководитель главного распорядителя ____________ ________________________</t>
  </si>
  <si>
    <t xml:space="preserve">                                                                         подпись              расшифровка подписи</t>
  </si>
  <si>
    <t xml:space="preserve">всего </t>
  </si>
  <si>
    <t>фонд оплаты труда</t>
  </si>
  <si>
    <t xml:space="preserve">использование товаров и услуг  </t>
  </si>
  <si>
    <t>операции с нефинансовыми активами</t>
  </si>
  <si>
    <t>всего</t>
  </si>
  <si>
    <t>государственные инвестици (внутр. фин-е)</t>
  </si>
  <si>
    <t>операции с нефинансо   выми активами</t>
  </si>
  <si>
    <t>государственные инвестиции (внешнее               фин-е)</t>
  </si>
  <si>
    <t>тыс.сом.</t>
  </si>
  <si>
    <t>государст  венные инвестиции (внешнее фин-е)</t>
  </si>
  <si>
    <t xml:space="preserve">использо  вание товаров и услуг  </t>
  </si>
  <si>
    <t>операции с нефинан совыми активами</t>
  </si>
  <si>
    <t>операции с нефинан  совыми активами</t>
  </si>
  <si>
    <t>Форма</t>
  </si>
  <si>
    <t>Руководитель главного распорядителя _______________     ___________________________</t>
  </si>
  <si>
    <t xml:space="preserve">                                                                     подпись                        расшифровка подписи                            </t>
  </si>
  <si>
    <t>Руководитель финансового подразделения _______________      ___________________________</t>
  </si>
  <si>
    <t xml:space="preserve">                                                                           подпись                           расшифровка подписи</t>
  </si>
  <si>
    <t>рассмотрения и исполнения среднесрочных</t>
  </si>
  <si>
    <t>стратегий бюджетных расходов</t>
  </si>
  <si>
    <t xml:space="preserve">Приложение 2                                                                                              к Инструкции о порядке формирования, </t>
  </si>
  <si>
    <t xml:space="preserve">Приложение 3                                                                                                                          к Инструкции о порядке формирования, </t>
  </si>
  <si>
    <t>002</t>
  </si>
  <si>
    <t>Шт.</t>
  </si>
  <si>
    <t>Процент</t>
  </si>
  <si>
    <t>2017г.</t>
  </si>
  <si>
    <t>2018г.</t>
  </si>
  <si>
    <t>2019г.</t>
  </si>
  <si>
    <t>2020г.</t>
  </si>
  <si>
    <t>2021г.</t>
  </si>
  <si>
    <t>ООЗ МЗ</t>
  </si>
  <si>
    <t>РЦУЗ</t>
  </si>
  <si>
    <t>Человек</t>
  </si>
  <si>
    <t>Доля беременных женщин, прошедших полное консультирование и тестирование на ВИЧ-инфекцию и знающих свои результаты</t>
  </si>
  <si>
    <t xml:space="preserve">Профилактические меры по санитарной охране и обеспечение эпидемиологического и зоо-энтомологического надзора в природно-очаговых территориях страны </t>
  </si>
  <si>
    <t>Обеспечение  контроля качества лабораторной диагностики социально-значимых инфекционных заболеваний</t>
  </si>
  <si>
    <t>РЦКиООИ</t>
  </si>
  <si>
    <t>НПО "ПМ"</t>
  </si>
  <si>
    <t>МЗ КР</t>
  </si>
  <si>
    <t>Центральный аппарат</t>
  </si>
  <si>
    <t>УФП</t>
  </si>
  <si>
    <t>УЧРиД</t>
  </si>
  <si>
    <t>УСПиРПЗ</t>
  </si>
  <si>
    <t>Внедрение электронного здравоохранения</t>
  </si>
  <si>
    <t>УОМПиЛП</t>
  </si>
  <si>
    <t>ЦЭЗ,
ОМИЦ</t>
  </si>
  <si>
    <t>ОЛМФУ</t>
  </si>
  <si>
    <t>Юридический отдел</t>
  </si>
  <si>
    <t>Заболеваемость туберкулезом в год</t>
  </si>
  <si>
    <t>Объем заготовленных компонентов и препаратов крови</t>
  </si>
  <si>
    <t>Литр</t>
  </si>
  <si>
    <t>Информационная работа с населением по вопросам укрепления здоровья</t>
  </si>
  <si>
    <t>003</t>
  </si>
  <si>
    <t>процент</t>
  </si>
  <si>
    <t xml:space="preserve">Проведение профилактических мероприятий с целью снижения туберкулеза в КР </t>
  </si>
  <si>
    <t>Количество выпускников КГМА подготовленных за счет республиканского бюджета на додипломном уровне</t>
  </si>
  <si>
    <t>Количество выпускников КГМА  и КГМИПиПК подготовленных за счет республиканского бюджета на последипломном уровне</t>
  </si>
  <si>
    <t>Количество специалистов,  прошедших переподготовку за счет республиканского бюджета</t>
  </si>
  <si>
    <t>Количество специалистов,прошедших курсы повышения квалификации за счет республиканского бюджета</t>
  </si>
  <si>
    <t>Количество выпускников медколледжей подготовленных за счет республиканского бюджета</t>
  </si>
  <si>
    <t>Количество врачей включенных в программу по дополнительному стимулированию врачей, работающих в отдаленных регионах сельской местности и малых городах</t>
  </si>
  <si>
    <t>Подготовка специалистов с высшим медицинским образованием</t>
  </si>
  <si>
    <t>Повышение квалификации работников в сфере здравоохранения</t>
  </si>
  <si>
    <t>Подготовка специалистов со средним медицинским образованием</t>
  </si>
  <si>
    <t>УЧРиД
КГМА</t>
  </si>
  <si>
    <t>УЧРиД
КГМИППК</t>
  </si>
  <si>
    <t xml:space="preserve">УЧРиД
медицинские колледжи
</t>
  </si>
  <si>
    <t>Доля проведенных судебно-медицинских экспертиз в отношении потерпевших, обвиняемых и других лиц от количества запросов</t>
  </si>
  <si>
    <t>Обеспечение инсулином больных  с сахарным и не сахарным диабетом</t>
  </si>
  <si>
    <t>Организация судебно-медицинских экспертиз</t>
  </si>
  <si>
    <t>Обеспечение доступности химиопрепаратами для онкологических больных</t>
  </si>
  <si>
    <t>Обеспечение имуносупрессорами пациентов перенесших трансплантацию органов</t>
  </si>
  <si>
    <t>Доля детей с онкологическими  заболеваниями охваченные химиопрепаратами</t>
  </si>
  <si>
    <t>Количество развернутых стационарозамещающих отделений, коек в ОЗ ПМСП</t>
  </si>
  <si>
    <t>шт.</t>
  </si>
  <si>
    <t>Улучшение качества медицинских услуг, оказываемых государственными организациями здравоохранения с упором на развитие ПМСП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</si>
  <si>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</si>
  <si>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</si>
  <si>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</si>
  <si>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</si>
  <si>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</si>
  <si>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</si>
  <si>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</si>
  <si>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</si>
  <si>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</si>
  <si>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Лицензирование частной медицинской деятельности</t>
  </si>
  <si>
    <t>ЦЭЗ</t>
  </si>
  <si>
    <t>ГЭД</t>
  </si>
  <si>
    <t>НЦФ</t>
  </si>
  <si>
    <t>тыс. доз</t>
  </si>
  <si>
    <t>УФП,
Отдел организации закупок</t>
  </si>
  <si>
    <t>УОМПиЛП,
РЦК</t>
  </si>
  <si>
    <t>ООБ, ТБ</t>
  </si>
  <si>
    <t xml:space="preserve">УОМПиЛП,
реабилитационные центры </t>
  </si>
  <si>
    <t>УФП,
Отдел организации закупок,
третичные ОЗ</t>
  </si>
  <si>
    <t>НИИХСиТО,
УФП,
Отдел организации закупок</t>
  </si>
  <si>
    <t>ОВА</t>
  </si>
  <si>
    <t>10</t>
  </si>
  <si>
    <t>11</t>
  </si>
  <si>
    <t>12</t>
  </si>
  <si>
    <t>15</t>
  </si>
  <si>
    <t>МЗ</t>
  </si>
  <si>
    <t>УОМПиЛП,
РБСМЭ, ОЦСМЭ,
РПАБ</t>
  </si>
  <si>
    <t>ДПЗиГСЭН, ЦПЗиГСЭН,
СЭС КЖД</t>
  </si>
  <si>
    <t>004</t>
  </si>
  <si>
    <t xml:space="preserve">Индекс доверия населения </t>
  </si>
  <si>
    <t>Отдел организации закупок,
ТОП,МОП</t>
  </si>
  <si>
    <t>Количество лицензий</t>
  </si>
  <si>
    <t>по факту</t>
  </si>
  <si>
    <t xml:space="preserve">Поддержание внешних связей </t>
  </si>
  <si>
    <t>Доля сотрудников служб обеспечения от общей численности сотрудников  ЦА  МЗ</t>
  </si>
  <si>
    <t>Улучшение процесса управления кадровыми ресурсами в системе здравоохранения</t>
  </si>
  <si>
    <t>Министерство здравоохранения Кыргызской Республики</t>
  </si>
  <si>
    <t>˅</t>
  </si>
  <si>
    <t>03.Информационная работа с населением по вопросам укрепления здоровья</t>
  </si>
  <si>
    <t>04. Профилактика, диагностика, лечение и уход при ВИЧ-инфекции</t>
  </si>
  <si>
    <t>РЦ СПИД, ОГЦПБС</t>
  </si>
  <si>
    <t xml:space="preserve">Профилактические меры по обеспечению безопасности здоровья человека(пищевой продукции, воды, воздуха в помещениях, радиационного фона) </t>
  </si>
  <si>
    <t xml:space="preserve">02.Политика иммунизации населения </t>
  </si>
  <si>
    <t>01. Профилактические меры по обеспечению безопасности здоровья человека (пищевой продукции, воды, воздуха в помещениях, радиационного фона) - Обеспечение достоверности и качества лабораторных испытаний/исследований через участие в МЛСИ</t>
  </si>
  <si>
    <t xml:space="preserve">Обеспечение надзора с применением лабораторных исследований,  за соблюдением санитарных требований на объектах, влияющих на безопасность здоровья человека. Данные мероприятия  повлияют на снижение  уровня заболеваемости, связанные с водой, питанием, состоянием окружающей среды. </t>
  </si>
  <si>
    <t>Код инициативы:
Закон КР "Об общественном здравоохранении"</t>
  </si>
  <si>
    <t xml:space="preserve">Обеспечение охвата населения иммунизацией, в целях снижения и предупреждения вспышечных вакциноуправляемых заболеваний </t>
  </si>
  <si>
    <t>Код инициативы:
Закон КР "Об иммунопрофилактике", "Об общественном здравоохранении"</t>
  </si>
  <si>
    <t>Укрепление здоровья населения и проведение профилактики, путем повышения информированности среди населения</t>
  </si>
  <si>
    <t xml:space="preserve">Недопущение регистрации карантинных и особо опасных инфекций </t>
  </si>
  <si>
    <t xml:space="preserve"> Обеспечение качественного, эффективного проведения  диагностического  лабораторного тестирования 
</t>
  </si>
  <si>
    <t>002. Общественное здравоохранение</t>
  </si>
  <si>
    <t>Код инициативы:
Вставить названия государственных программ и стратегий развития сектора, с выполнением которых согласуется данная бюджетная мера</t>
  </si>
  <si>
    <t>в разработке</t>
  </si>
  <si>
    <t>отдел ДМ</t>
  </si>
  <si>
    <t xml:space="preserve">  в разработке</t>
  </si>
  <si>
    <t>случаи на 100 тыс населения</t>
  </si>
  <si>
    <t>ДЛОиМТ</t>
  </si>
  <si>
    <t xml:space="preserve">Во исполнения Закона КР " Об охране здоровья населения КР", Закона КР " О компонентах крови"  
</t>
  </si>
  <si>
    <t xml:space="preserve">В рамках мероприятий по охране  материанства и детства в КР будут проведены закупки  контрацептивных средств, 
</t>
  </si>
  <si>
    <t xml:space="preserve">В целях реализации Закона КР "Об охране репродуктивного здоровья", "Кырк кадам", целью - которого является снижение материнской и десткой смертности. 
</t>
  </si>
  <si>
    <t xml:space="preserve">В рамках данного мероприятия будут проведен анализ по медицинской реабилитации и мероприятия по увеличению количества лиц медицинскую реабилитацию 
</t>
  </si>
  <si>
    <t xml:space="preserve">В Стратегии 2030 одним из основных направлений является медицинская реабилитация. Целью данного компонентов - снижение количестива ЛОВЗ, усиление материально-технической базы реабилитационных центров. 
</t>
  </si>
  <si>
    <t>01. Улучшение качества медицинских услуг, оказываемых государственными организациями здравоохранения с упором на развитие ПМСП</t>
  </si>
  <si>
    <t xml:space="preserve">В рамках данного мероприятия: Проведение анализа и открытие стационарзамещающих коек на базе ОЗ ПМСП, 
- Поддержка долгосрочной цели Правительства по улучшению качества медицинской помощи, способствующих достижению Целей Развития Тысячилетия; 
-  регулярный  мониторинг качества медицинской помощи в стационарах; разработка клинических протоколов по основным нозологиям,  внедрение клинических протоколов в ОЗ, путем проведения обучения новым клиническим протоколам    </t>
  </si>
  <si>
    <t>003. Улучшение качества предоставления медицинских услуг для всех групп населения  и повышение доступности населения республики к высокотехнологичным методам лечения.</t>
  </si>
  <si>
    <t>В соответствии с Постановлением Правительства КР "Программа по профилактике и контролю НИЗ в Кыргызской Республике на 2013-2020 годы" от 11 ноября 2013 года №597.</t>
  </si>
  <si>
    <t xml:space="preserve">Цель - создание национальной системы профилактики и контроля неинфекционных заболеваний. Снижение уровня заболеваемсти, преждевременной смертности, инвалидизации населения КР по причине НИЗ. Снижение распространенности риск-факторов НИЗ, уменьшение социально-экономического бремени НИЗ на принципах межсекторального взаимодействия посредством комплексных действий по контролю основных факторов риска и повышение качества медицинской помощи на основах принципов доказательной медицины. </t>
  </si>
  <si>
    <t xml:space="preserve">В целях реализации Национальной программы  "Туберкулез 5" на 2017-2021г - проведение мероприятий по выявлению  туберкулеза на уровне ПМСП, информационно-образовательная кампания. Целью является предотвращение роста ТБ с лекарственной устойчивостью и дальнейшее снижение заболеваемости и смертности от всех форм туберкулеза в КР.  1.Активное выявление случаев и наблюдение за лицами, из контактов с больными туберкулезом (включая медицинский персонал), в группах риска; 2. Обеспечение своевременной и качественной вакцинации БЦЖ детей младенческого возраста; 3. Профилактическая противотуберкулезная терапия ВИЧ-инфицированным взрослым и детям, контактным с больными чувствительными формами туберкулеза. </t>
  </si>
  <si>
    <t xml:space="preserve">Распоряжение Правительства КР "Туберкулез 5" от 10  октября  2018 года №488.  </t>
  </si>
  <si>
    <t>Реализация Государственной лекарственной политики до 2020 года: информационная кампания: проведение тренингов, семинаров для врачей, медсестер с целью повышения информированности по вопросам обращений  ЛС и МИ</t>
  </si>
  <si>
    <t>В целях реализации ПОСТАНОВЛЕНИЕ ПРАВИТЕЛЬСТВА КЫРГЫЗСКОЙ РЕСПУБЛИКИ
г.Бишкек, от 8 июля 2014 года № 376 Об утверждении Программы Правительства Кыргызской Республики по развитию сферы обращения лекарственных средств в Кыргызской Республике на 2014-2020 годы. В целях реализации Законов Кыргызской Республики "Об обращении лекарственных средств" №165, "Об обращении медицинских изделий"  №166 дальнейшего совершенствования фармацевтического сектора, в соответствии со статьями 10 и 17 конституционного Закона Кыргызской Республики "О Правительстве Кыргызской Республики"</t>
  </si>
  <si>
    <t xml:space="preserve">В целях реализации будет проводится заготовка крови для обеспечения нуждающихся пациентов
</t>
  </si>
  <si>
    <t>КНИИКВЛ, реабилитационные центры</t>
  </si>
  <si>
    <t>УОМПиЛП, третичные организации</t>
  </si>
  <si>
    <t>Целью -уменьшение смертности от осложений и инвалидности  от сахарного диабета. В связи с ежегодным увеличением количества больных сахраным диабетом , получающих инсулин на 10%, увеличивается потребность в сахароснижающих препаратах в виде инсулина. Будет проведена закупка инсулина и средств его введения.</t>
  </si>
  <si>
    <t xml:space="preserve">В соответсвии с Законом КР от 9 июня 2006 г. №166 "О сахарном диабете", Программе "Профилактика и контроль НИЗ, утвержденный постановлением АПКР от 11 ноября 2013 г. №597, Национальная программа "Ден-Соолук", утверждена постановлением Правительства Кыргызской Республики от 24 мая 2012 года №309
</t>
  </si>
  <si>
    <t>Количество больных,обеспеченных инсулинами</t>
  </si>
  <si>
    <t>РБМСЭ, бюро судмедэкспертизы</t>
  </si>
  <si>
    <t>Будут проведен закуп антигемофильных препаратов, что обеспечит  жизенно-необходим препаратами
Целью является обеспечение жизненно-необходимых препаратами.</t>
  </si>
  <si>
    <t xml:space="preserve">В рамках реализации Закона "Об охране здоровья" будут проведены закупки а/г препаратов. 
</t>
  </si>
  <si>
    <t xml:space="preserve">В рамках реализации Закона "Об охране здоровья", "Об онкологической помощи населению КР " будут проведены закупки химипрепаратов для онкологических больных. Целью является обеспечение жизненно-необходимых препаратами.
</t>
  </si>
  <si>
    <t>УОМПиЛП, НЦО</t>
  </si>
  <si>
    <t xml:space="preserve">Будут проведен анализ, закуп химиопрепаратов для больных детей с онкологическими заболеваниями
</t>
  </si>
  <si>
    <t>Республиканский центр электронного здравоохранения форма 4</t>
  </si>
  <si>
    <t>Республиканский центр электронного здравоохранения форма 4 здрав</t>
  </si>
  <si>
    <t>количество</t>
  </si>
  <si>
    <t xml:space="preserve">Свести к минимуму последствия эпидемии ВИЧ-инфекции путем сокращения на 50  % заболеваемости и смертности, обусловленных ВИЧ, до 2021 года по сравнению с 2015 годом. Обеспечить, чтобы 90  % людей, живущих с ВИЧ, знали о своем ВИЧ-статусе, охватить 90 % людей, живущих с ВИЧ, антиретровирусной терапией (АРТ) и достичь подавления вирусной нагрузки у 90 % лиц, получающих АРТ, к 2021 году.
</t>
  </si>
  <si>
    <t xml:space="preserve">Программа Правительства Кыргызской Республики 
по преодолению ВИЧ-инфекции в Кыргызской Республике 
на 2017-2021 годы. ППКР от 30 декабря 2017 года № 852.
</t>
  </si>
  <si>
    <t>004. Медицинское образование и управление человеческими ресурсами в здравоохранении</t>
  </si>
  <si>
    <t>04. Подготовка специалистов со средним медицинским образованием</t>
  </si>
  <si>
    <t>Управление человеческими ресурсами и делопоизводство</t>
  </si>
  <si>
    <t xml:space="preserve">Данная мера предусматривает подготовку медицинских специалистов со средним образованием для обеспечения квалифицированными медицинскими кадрами организации здравоохранения республики.
В среднесрочной перспективе планируется ежегодное сокращение количества выпускников средних профессиональных учебных заведений на бюджетной основе </t>
  </si>
  <si>
    <t xml:space="preserve"> «Стратегия развития последипломного и непрерывного медицинского образования в Кыргызской Республике до 2020 года»</t>
  </si>
  <si>
    <t>01. Улучшение процесса управления кадровыми ресурсами в системе здравоохранения</t>
  </si>
  <si>
    <t xml:space="preserve"> Программа " Депозит врача"-мера предусматривает дополнительное стимулирование врачей, работающих в отдаленных регионах сельской местности и малых городах республики, в целях закрепления выпускников высших медицинских образовательных организаций и врачей в государственных организациях здравоохранения.</t>
  </si>
  <si>
    <t>«Стратегия развития последипломного и непрерывного медицинского образования в Кыргызской Республике до 2020 года»</t>
  </si>
  <si>
    <t>02. Подготовка специалистов с высшим медицинским образованием</t>
  </si>
  <si>
    <t>Данная мера предусматривает подготовку медицинских специалистов с высшим образованием на ДДУ и ПДУ для обеспечения квалифицированными медицинскими кадрами ОЗ республики. Мера необходима для распределения и направления выпускников клинической ординатуры и интернатуры в регионы, где идет нехватка врачей.</t>
  </si>
  <si>
    <t xml:space="preserve"> Постановлением Правительства№ 798 КР от 11 декабря 2017 года разработаны и внесены изменения в Постановление Правительства Кыргызской Республики от 31 июня 2007 года №303  «О медицинском последипломном образовании в КР».</t>
  </si>
  <si>
    <t>03. Повышение квалификации работников в сфере здравоохранения</t>
  </si>
  <si>
    <t>МФ КР</t>
  </si>
  <si>
    <t>МФКР</t>
  </si>
  <si>
    <t>≥13</t>
  </si>
  <si>
    <t xml:space="preserve">Повышение эффективности стратегического управления в здравоохрании. Обеспечение мониторинга и анализа сектора здравоохранения </t>
  </si>
  <si>
    <t>НЦО,
УФП,
Отдел организации закупок</t>
  </si>
  <si>
    <t>Управление человеческими ресурсами и делопроизводство (делопроизводство)</t>
  </si>
  <si>
    <t>Проект плана мероприятий по исполнению бюджетных программ на 2019 г. (Министерство здравоохранения КР)</t>
  </si>
  <si>
    <t>Код БП</t>
  </si>
  <si>
    <t>Наименование программы/меры</t>
  </si>
  <si>
    <t>Ответственные исполнители</t>
  </si>
  <si>
    <t>Количество вовлеченных сотрудников</t>
  </si>
  <si>
    <t>Источники финансирования</t>
  </si>
  <si>
    <t>Сумма финансирования, тыс.сомов</t>
  </si>
  <si>
    <t>Ожидаемые результаты</t>
  </si>
  <si>
    <t xml:space="preserve">Планирование, управление и администрирование   </t>
  </si>
  <si>
    <t>республиканский бюджет</t>
  </si>
  <si>
    <t>республиканский бюджет, средства доноров</t>
  </si>
  <si>
    <t>республиканский бюджет, доходы от платных услуг</t>
  </si>
  <si>
    <t>Общественное здравоохранение</t>
  </si>
  <si>
    <t>ДПЗиГСЭН, 
ЦПЗиГСЭН,
СЭС КЖД</t>
  </si>
  <si>
    <t>1) Улучшение общих показателей состояния здоровья населения республики и повышение знаний населения по профилактике заболеваний и здоровому образу жизни.
2) Предполагается модернизация и дооснащение лабораторий ДПЗиГСЭН и ЦПЗиГСЭН г.Ош для внедрения новых методов испытаний с целью приведения в соответствие с требованиями технических регламентов ЕАЭС.
3) Внедрение методов испытаний на новых современных оборудованиях позволит сократить сроки выдачи результатов лабораторных испытаний от 10 дней до 5-7 дней.</t>
  </si>
  <si>
    <t xml:space="preserve">Политика иммунизации населения </t>
  </si>
  <si>
    <t>республиканский бюджет, донорские средства</t>
  </si>
  <si>
    <t>Поддержание на уровне не менее 95% охвата профилактическими прививками в рамках календаря прививок детей до 2-х лет.</t>
  </si>
  <si>
    <t>Создана система проведения мероприятий по повышению информированности населения в вопросах сохранения и укрепления здоровья</t>
  </si>
  <si>
    <t>республиканский бюджет, доходы от платных услуг, донорские средства</t>
  </si>
  <si>
    <t>Свести к минимуму последствия эпидемии ВИЧ-инфекции путем сокращения на 50% заболеваемости и смертности, обусловленных ВИЧ. Повышение информированности ЛЖВ о своем статусе до 60%</t>
  </si>
  <si>
    <t>Обеспечение должного эпидемиологического и зоо-энтомологического надзора в природно-очаговых территориях страны - количество подвижных эпидотрядов не менее 7</t>
  </si>
  <si>
    <t>Итого по программе 2</t>
  </si>
  <si>
    <r>
      <rPr>
        <b/>
        <sz val="10"/>
        <rFont val="Arial"/>
        <family val="2"/>
      </rPr>
      <t>Организация предоставления услуг здравоохранения</t>
    </r>
  </si>
  <si>
    <t>Открытие стационарозамещающих отделений, коек в ОЗ ПМСП с коечным фондом - 1000;
Снижение уровня необоснованных госпитализаций в стационары на 20%;
Разработка клинических  протоколов и  руководств - ежегодно по 32</t>
  </si>
  <si>
    <t>Количество выявленных больных с сахарным диабетом и ГБ не менее 20% от общего количества выявленных</t>
  </si>
  <si>
    <t>УОМПиЛП, 
НЦФ</t>
  </si>
  <si>
    <t>Количество обученных специалистов организаций здравоохранения по разным направлениям обращения ЛС и МИ - 10% от общей численности мед.персонала</t>
  </si>
  <si>
    <t>Объем заготовленных компонентов и препаратов крови - 22000 литров</t>
  </si>
  <si>
    <r>
      <t xml:space="preserve">Материнская смертности на 100 тыс. живорожденных - не более </t>
    </r>
    <r>
      <rPr>
        <b/>
        <sz val="10"/>
        <rFont val="Arial"/>
        <family val="2"/>
      </rPr>
      <t>30,3</t>
    </r>
    <r>
      <rPr>
        <sz val="10"/>
        <rFont val="Arial"/>
        <family val="2"/>
      </rPr>
      <t xml:space="preserve">;
Детская смертность на 1000 живорожденных - </t>
    </r>
    <r>
      <rPr>
        <b/>
        <sz val="10"/>
        <rFont val="Arial"/>
        <family val="2"/>
      </rPr>
      <t>20,9</t>
    </r>
    <r>
      <rPr>
        <sz val="10"/>
        <rFont val="Arial"/>
        <family val="2"/>
      </rPr>
      <t xml:space="preserve">;
Младенческая смертность на 1000 живорожденных - </t>
    </r>
    <r>
      <rPr>
        <b/>
        <sz val="10"/>
        <rFont val="Arial"/>
        <family val="2"/>
      </rPr>
      <t>17,9</t>
    </r>
  </si>
  <si>
    <t>Количество больных проходящих  реабилитацию - 17650</t>
  </si>
  <si>
    <t>Количество пациентов, получивших доступ к дорогостоящей и высокотехнологичной помощи в рамках программы ФВТ - 1200,</t>
  </si>
  <si>
    <t>Количество больных обеспеченных инсулинами не менее 800</t>
  </si>
  <si>
    <t>Доля проведенных судебно-медицинских экспертиз в отношении потерпевших, обвиняемых и других лиц от количества запросов должна быть не менее 95%</t>
  </si>
  <si>
    <t>Доля пациентов, имеющих доступ к антигемофильным препаратам должна быть не менее 30%</t>
  </si>
  <si>
    <t>Доля больных с онкологическими заболеваниями охваченные химиопрепартами за счет бюджета должно составить 20% от общего количества</t>
  </si>
  <si>
    <t>Итого по программе 3</t>
  </si>
  <si>
    <t>Медицинское образование и управление человеческими ресурсами в здравоохранении</t>
  </si>
  <si>
    <t>Количество выпускников подготовленных за счет республиканского бюджета - 252, пост-дипломное образование - 298</t>
  </si>
  <si>
    <t>Медицинские колледжи</t>
  </si>
  <si>
    <t>Количество выпускников подготовленных за счет республиканского бюджета - 1100</t>
  </si>
  <si>
    <t>Итого по программе 4</t>
  </si>
  <si>
    <t>Всего</t>
  </si>
  <si>
    <t>НСК КР</t>
  </si>
  <si>
    <t>2019 год</t>
  </si>
  <si>
    <t>2020 год</t>
  </si>
  <si>
    <t>Структура бюджетных программ и мер ССБР по сектору Здравоохранение на 2019 - 2021 г.г.</t>
  </si>
  <si>
    <t>Организация предоставления услуг здравоохранения</t>
  </si>
  <si>
    <t>2021 год</t>
  </si>
  <si>
    <t>Социально-культурное обеспечения медработников</t>
  </si>
  <si>
    <t>Итого</t>
  </si>
  <si>
    <t>Снижение заболеваемости туберкулезом - до 90,9 на 1000 населения</t>
  </si>
  <si>
    <t>Обеспечение общего руководства; рациональное управление ресурсами сектора здравоохранения, включая человеческие и финансовые ресурсы. Достижение индекса доверия населения - 14,3</t>
  </si>
  <si>
    <t>Обеспечение (совместно с Минфином КР) показателя расходов на здравоохранение в размере не ниже 13% от общегосударственных расходов без учета внешних поступлений.
Индекс отклонения исполнения бюджета - не более -2%</t>
  </si>
  <si>
    <t>Доля сотрудников служб обеспечения от общей численности сотрудников  ЦА  МЗ не более 18,7%</t>
  </si>
  <si>
    <t>Количество ОЗ в которых внедрено электронное здравоохранение должно достигнуть 10.</t>
  </si>
  <si>
    <t>Выдача лицензий на предоставление медико-профилактических услуг по факту обращения</t>
  </si>
  <si>
    <t>Детсад, мед. библиотеки</t>
  </si>
  <si>
    <t xml:space="preserve">Приложение 4-1                                                                                                                    к Инструкции о порядке формирования, </t>
  </si>
  <si>
    <t>Стоимость бюджетных программ и мер в разрезе экономической классификации  (бюджетные средства) на 2019 год</t>
  </si>
  <si>
    <r>
      <t xml:space="preserve">Главный распорядитель  </t>
    </r>
    <r>
      <rPr>
        <b/>
        <sz val="12"/>
        <color indexed="8"/>
        <rFont val="Times New Roman"/>
        <family val="1"/>
      </rPr>
      <t>Министерство здравоохранения Кыргызской Республики</t>
    </r>
  </si>
  <si>
    <t>Утв. 2007 г.</t>
  </si>
  <si>
    <t>Ответственное ведомство /
подразделение</t>
  </si>
  <si>
    <t>Штатная численность</t>
  </si>
  <si>
    <t>Оплата труда работников</t>
  </si>
  <si>
    <t>Использование товаров и услуг</t>
  </si>
  <si>
    <t>Проценты</t>
  </si>
  <si>
    <t>Субсидии</t>
  </si>
  <si>
    <t>Гранты</t>
  </si>
  <si>
    <t>Социальные пособия выплаты</t>
  </si>
  <si>
    <t>Другие расходы</t>
  </si>
  <si>
    <t xml:space="preserve">Нефинансовые активы </t>
  </si>
  <si>
    <t>Финансовые активы</t>
  </si>
  <si>
    <t>Обязательства</t>
  </si>
  <si>
    <t xml:space="preserve">Планирование, управление и администрирование                                                                                                                              </t>
  </si>
  <si>
    <t xml:space="preserve">                                                                   подпись              расшифровка подписи</t>
  </si>
  <si>
    <t>Руководитель финансового подразделения ____________ ________________________</t>
  </si>
  <si>
    <t xml:space="preserve">       Форма</t>
  </si>
  <si>
    <t xml:space="preserve">Приложение 4-2                                                                                                                    к Инструкции о порядке формирования, </t>
  </si>
  <si>
    <t xml:space="preserve">Стоимость бюджетных программ и мер в разрезе экономической классификации  (средства, аккумулируемые на специальных счетах) </t>
  </si>
  <si>
    <t>на 2019 год</t>
  </si>
  <si>
    <t>Социально-культурное обеспечение медработников</t>
  </si>
  <si>
    <t>ЦЭЗ, ОМИЦ</t>
  </si>
  <si>
    <t>Увеличить обеспеченоость врачебными кадрами в регионах на 10 тыс. населения - 12
Количество врачей, включенных в программу "Депозит врача" - 150.</t>
  </si>
  <si>
    <t>Количество специалистов,  прошедших переподготовку и повышение квалификации за счет республиканского бюджета - 11643</t>
  </si>
  <si>
    <t>ЦРЧ,
проект ФОР</t>
  </si>
  <si>
    <t>УОМПиЛП, ЦМКУ,ЛПУиСП,Ош.спец</t>
  </si>
  <si>
    <t>ЦЭЗ, (КИФ)</t>
  </si>
  <si>
    <t>Мера включает в себя переподготовку и повышение квалификации медицинских работников со средним и высшим медицинским образованием. Медицинский работник регулярно во время профессиональной деятельности должен проходить курсы повышения квалификации, в целях обновления теоретических и практических знаний, совершенствования навыков в связи с постоянно повышающимися требованиями к их квалификации.</t>
  </si>
  <si>
    <t>Отчетные данные</t>
  </si>
  <si>
    <t>КГМА, КГМИПиПК</t>
  </si>
  <si>
    <t>КГМИиПК</t>
  </si>
  <si>
    <t>РЦИ, вакцины также для РЦКиООИ, ДПЗиГСЭН
ДПЗиГСЭН</t>
  </si>
  <si>
    <t xml:space="preserve">001. Планирование, управление и администрирование               </t>
  </si>
  <si>
    <t>01. Обеспечение общего руководства</t>
  </si>
  <si>
    <t xml:space="preserve">Код инициативы:
</t>
  </si>
  <si>
    <t>02. Обеспечение финансового менеджмента и учета</t>
  </si>
  <si>
    <t>04. Правовая поддержка</t>
  </si>
  <si>
    <t>ЮО</t>
  </si>
  <si>
    <t>Отдел организации закупок, ТОП, МОП</t>
  </si>
  <si>
    <t>Обеспечение внутреннего мониторинга и контроля (службa внутреннего аудита)</t>
  </si>
  <si>
    <t>УОМПиЛП,
ФОМС</t>
  </si>
  <si>
    <t>Центры репродукции</t>
  </si>
  <si>
    <t>В рамках данной меры совершенствуется регулятивная и законодательная база сектора, проводится анализ тенденций в секторе и на его основе разрабатываются стратегические направления и приоритеты развития, осуществляются мероприятия по поддержке и развитию подведомственных организаций.</t>
  </si>
  <si>
    <t>Данная мера включает расходы по обеспечению деятельности министерства.</t>
  </si>
  <si>
    <t>В целях организации комплексной и эффективной системы внутреннего контроля для достижения результативного, экономного и эффективного управления Министерством, а также подведомственными организациями, включающую бухгалтерский учет, финансовую отчетность, соблюдение нормативных правовых актов, внутренних актов, предотвращение и выявление противоправных деяний, обеспечение сохранности активов, надежности, правильности и адекватности финансовой и управленческой отчетности, информации</t>
  </si>
  <si>
    <t>Министерством через Управление стратегического планирования и разработки политики здравоохранения обеспечивается общее руководство и координация деятельности всех субъектов системы здравоохранения, заинтересованных систем и структур, международных донорских организаций.</t>
  </si>
  <si>
    <t>В рамках данной бюджетной меры планируется внедрить в организации здравоохранения электронное здравоохранение для систематического сбора статистических данных по здоровью населения.</t>
  </si>
  <si>
    <t>В рамках данной бюджетной меры планируется внедрить в организации здравоохранения электронное здравоохранение и совершенствование систематического сбора статистических данных по здоровью населения.</t>
  </si>
  <si>
    <t>Министерством здравоохранения осуществляются расходы на содержание социально-культурной инфраструктуры, включающие расходы на медицинские библиотеки и детский сад.</t>
  </si>
  <si>
    <t>кол</t>
  </si>
  <si>
    <t xml:space="preserve">Обеспечение мониторинга,  анализа и стратегического планирования сектора здравоохранения </t>
  </si>
  <si>
    <t>Соотношение выполненных мероприятий в рамках реализации Программы здоровье до 2030 года к их общему количеству</t>
  </si>
  <si>
    <t>ед</t>
  </si>
  <si>
    <t xml:space="preserve">Доля пациентов с ТБ, успешно завершивших лечение на уровне ПМСП  </t>
  </si>
  <si>
    <t xml:space="preserve">Доля зарегистрированных пациентов с артериальной гипертензией (АГ) на уровне ПМСП от общего количества населения </t>
  </si>
  <si>
    <t xml:space="preserve">Доля клинических баз, прошедших аккредитацию к их общему количеству </t>
  </si>
  <si>
    <t>н/д</t>
  </si>
  <si>
    <t>кол-во</t>
  </si>
  <si>
    <t>увеличение на 2%</t>
  </si>
  <si>
    <t>Случаев на 100 тыс. человек</t>
  </si>
  <si>
    <t>на 10 тыс.населения</t>
  </si>
  <si>
    <t>Нацстаткомитет</t>
  </si>
  <si>
    <t>Удельный вес  расходов на здравоохранения  от общих государственных расходов</t>
  </si>
  <si>
    <t xml:space="preserve">Количество проведенных заседаний комиссии по противодействию коррупции </t>
  </si>
  <si>
    <t xml:space="preserve">Библиотечный фонд электронной библиотеки </t>
  </si>
  <si>
    <t xml:space="preserve">Библиотечный фонд (всего) </t>
  </si>
  <si>
    <t>Доля детей до   2 лет охваченных  вакцинным комплексом</t>
  </si>
  <si>
    <t xml:space="preserve">Код инициативы: Закон КР об охране здоровья
</t>
  </si>
  <si>
    <t xml:space="preserve">Код инициативы: Ежегодные законы КР о республиканском бюджете, бюджете ФОМС и бюджете Соцфонда.
</t>
  </si>
  <si>
    <t xml:space="preserve">Код инициативы: Таза коом
</t>
  </si>
  <si>
    <r>
      <t xml:space="preserve">Главный распорядитель  (полное наименование главного распорядителя) </t>
    </r>
    <r>
      <rPr>
        <u val="single"/>
        <sz val="12"/>
        <rFont val="Times New Roman"/>
        <family val="1"/>
      </rPr>
      <t>Министерство здравоохранения Кыргызской Республики</t>
    </r>
  </si>
  <si>
    <t xml:space="preserve">       Руководитель финансового подразделения ____________        ________________________</t>
  </si>
  <si>
    <t xml:space="preserve">     Руководитель главного распорядителя    ____________              ________________________</t>
  </si>
  <si>
    <t xml:space="preserve">                                                                               подпись                                             расшифровка подписи</t>
  </si>
  <si>
    <t xml:space="preserve">                                                                                     подпись                                расшифровка подписи</t>
  </si>
  <si>
    <t xml:space="preserve"> Делопроизводство</t>
  </si>
  <si>
    <t>не менее 2 раз в год</t>
  </si>
  <si>
    <t xml:space="preserve">тыс. случаев </t>
  </si>
  <si>
    <t xml:space="preserve">ед/ед. </t>
  </si>
  <si>
    <t>Доля вакцинированных лиц по эпидемиологическим  показаниям для предотвращения особо опасных и карантинных инфекций (от бешенства, чумы, клещевого вирусного энцефалита)</t>
  </si>
  <si>
    <t>Площадь обработанных территорий  в природно-очаговых зонах</t>
  </si>
  <si>
    <t>т/га</t>
  </si>
  <si>
    <t>Количество  разработанных  и пересмотренных клинических  протоколов и  руководств к общему количеству</t>
  </si>
  <si>
    <t>30\50</t>
  </si>
  <si>
    <t>50\80</t>
  </si>
  <si>
    <t>60\100</t>
  </si>
  <si>
    <t>21\34</t>
  </si>
  <si>
    <t>Количество пациентов,  нуждающихся в дорогостоящей и высокотехнологичной помощи в рамках программы ФВТ(медикаменты для больных с пересаженоой почкой,эндопротезы,клапаны сердца, стенды, оклюдеры,оксигинираторы ,химиопрепараты для онкологических больных,сосудистые протезы)</t>
  </si>
  <si>
    <t>Количество больных обеспеченных инсулинами.</t>
  </si>
  <si>
    <t>Количество больных получивших  реабилитационную помощь</t>
  </si>
  <si>
    <t>РЭЦ</t>
  </si>
  <si>
    <t>Обеспечение антигемофильными препаратами</t>
  </si>
  <si>
    <t xml:space="preserve">Количество семейных врачей </t>
  </si>
  <si>
    <t>Количество врачебных кадров в сельской местности</t>
  </si>
  <si>
    <t>МЗКР</t>
  </si>
  <si>
    <t>детсад,библиотеки</t>
  </si>
  <si>
    <t xml:space="preserve">Количество проведенных заседаний Комиссии по противодействию коррупции </t>
  </si>
  <si>
    <t>Количество мест в детском саде</t>
  </si>
  <si>
    <t>-</t>
  </si>
  <si>
    <t xml:space="preserve">Уровень необоснованных госпитализаций в стационары </t>
  </si>
  <si>
    <t>отчетные данные</t>
  </si>
  <si>
    <t>Профилактические мероприятия на уровне ПМСП по раннему выявлению сахарного диабета, гипертонической болезни</t>
  </si>
  <si>
    <t>Делопроизводство</t>
  </si>
  <si>
    <t>Достижение индикаторов исполнения программ развития системы здравоохранения</t>
  </si>
  <si>
    <t>Программное обсепечение электронного портала  приема/выдачи лицензий</t>
  </si>
  <si>
    <t>Количество приоритетных заболеваний, охваченных информационными кампаниями.</t>
  </si>
  <si>
    <t>Доля лиц живущих с ВИЧ-инфекцией , знающих свой статус и получающих антиретровирусную терапию</t>
  </si>
  <si>
    <t>Процент от подлежащего контингента</t>
  </si>
  <si>
    <t>Количество врачебных кадров в регионах</t>
  </si>
  <si>
    <t xml:space="preserve">Количество сертифицированных семейных врачей </t>
  </si>
  <si>
    <t>Доля медицинских вузов, успешно прошедших аккредитацию</t>
  </si>
  <si>
    <t xml:space="preserve">Площадь обработанных территорий  в природно-очаговых зонах от чумы </t>
  </si>
  <si>
    <t>УОМПиЛП ,ЦМКУ, ЛПУиСП,ош спец</t>
  </si>
  <si>
    <t>Количество  утвержденных   и пересмотренных клинических  протоколов и  руководств к общему количеству</t>
  </si>
  <si>
    <t xml:space="preserve">Количество проведенных судебно-медицинских экспертиз в отношении  умерших   лиц </t>
  </si>
  <si>
    <t>Доля пациентов имеющих доступ к антигемофильным препаратам, охват, количество нуждающихся</t>
  </si>
  <si>
    <t>доля больных охваченных имуносупрессорами</t>
  </si>
  <si>
    <t>обеспеченность врачами по стране на 10 тыс. населения</t>
  </si>
  <si>
    <t xml:space="preserve">Соотношение возвращенных проектов НПА к общему количеству инициированных и внесенных в АПКР </t>
  </si>
  <si>
    <t>Профилактика,диагностика,лечение и уход при ВИЧ-инфекции</t>
  </si>
  <si>
    <t>РЦ СПИД</t>
  </si>
  <si>
    <t>Количество проведенных экспертиз закупа лекарственных средств и медицинских изделий</t>
  </si>
  <si>
    <t>Обеспечение доступности лекарственных средств и медицинских изделий в организациях здравоохранения</t>
  </si>
  <si>
    <t>Доля ЦПЗиГСЭН, добишихся включение в планы органов местного самоуправления вопросы профилактики актуальных инфекционных и   неинфекционных заболеваний</t>
  </si>
  <si>
    <t>5</t>
  </si>
  <si>
    <t>25</t>
  </si>
  <si>
    <t>35</t>
  </si>
  <si>
    <t>количество ЦПЗиГСЭН, имеющие аккредитацию  лабораторий по ISO 17025  (всего 49 лабораторий)</t>
  </si>
  <si>
    <t xml:space="preserve">количество  аккредитованных  методов лабораторных исследований  на показатели  безопасности товаров согласно требованиям технических регламентов ЕАЭС на  национальном уровне </t>
  </si>
  <si>
    <t>не менее 75</t>
  </si>
  <si>
    <t>количество городов, включенных в проект ВОЗ "Здоровые города"</t>
  </si>
  <si>
    <t>Количество лабораторий участвующих в программах   внешней   оценки, обеспечивающие качественные, достоверные исследования по ВИЧ, бруцеллез, гепатиты, сифилис качества социально-значимых инфекционных заболеваний.</t>
  </si>
  <si>
    <t xml:space="preserve">
ДПЗиГСЭН,РЦИ</t>
  </si>
  <si>
    <t xml:space="preserve">Обеспечение  контроля качества лабораторной диагностики социально-значимых инфекционных заболеваний ВИЧ, бруцеллез, гепатиты, сифилис </t>
  </si>
  <si>
    <t xml:space="preserve">Закупка туберкулина, для диагностики туберкулеза у детей </t>
  </si>
  <si>
    <t>Обеспечение инсулином больных  с сахарным  диабетом</t>
  </si>
  <si>
    <t>Доля  больных с онкологическими заболеваниями,которым предоставляются химиопрепараты за счет бюджета</t>
  </si>
  <si>
    <t>Доля детей с онкологическими заболеваниями охваченные химиопрепаратами</t>
  </si>
  <si>
    <t xml:space="preserve">Улучшение качества предоставления медуслуг на уровне ПМСП </t>
  </si>
  <si>
    <t>13</t>
  </si>
  <si>
    <t>Охват женщин из медико-социальных уязвимых слоев населения контрацептивными средствами</t>
  </si>
  <si>
    <t xml:space="preserve">Внедрение электронных систем, работающих в режиме  он-лайн: (2018г. -БД «Приписанное население», 2019г. – Центральные регистры «Кадровые ресурсы», «О родившихся и умерших», «Справочник ОЗ» 2020   - 2021 гг. Поэтапное внедрение  ИС «Электронная медицинская карта пациента», «Электронная запись на прием к врачу» «Лабораторные системы»,  ИС «Направления и перенаправления» </t>
  </si>
  <si>
    <t>Повышение доступности и качества медицинских услуг, обеспечение преемственности в оказании мудуслуг. Снижение финансового бремени для пациента и ОЗ. Эффективное распределение и использование ресурсов (финансирование, кадры, оборудование и др.), Эффективное управление  ОЗ.  Повышение информированности пациентов о своем здоровье по вопросам здорового образа жизни и др</t>
  </si>
  <si>
    <t>Раннее выявлени больных с сахарным диабетом</t>
  </si>
  <si>
    <t>Раннее выявление туберкулеза среди социально уязвимых групп населения(закупка туберкулина)</t>
  </si>
  <si>
    <t xml:space="preserve">Обеспечение компонентами и препаратами крови граждан по жизненным показаниям  </t>
  </si>
  <si>
    <t>Охрана здоровья матери и ребенка(ранее медицинское наблюдение беременных детей ,квалифицированная медицинская помощь роженицам и детям)</t>
  </si>
  <si>
    <t>Проведение реабилитационных мероприятий</t>
  </si>
  <si>
    <t xml:space="preserve">Оказание  высокотехнологичной  медицинской помощи социально-уязвимым слоям населения </t>
  </si>
  <si>
    <t>Обеспечение   химиопрепаратами  для онкологических больных</t>
  </si>
  <si>
    <t xml:space="preserve">03. Делопроизводство </t>
  </si>
  <si>
    <t>Министерством осуществляется мероприятия по финансовому обеспечению деятельности финансируемых организаций (127 организаций здравоохранения), достижению доли расходов на здравоохранение (за вычетом инвестиционных расходов) на уровне не менее 13 процентов от общегосударственных расходов.</t>
  </si>
  <si>
    <t xml:space="preserve">  Делопроизводство</t>
  </si>
  <si>
    <t>С участием юридического отдела осуществляется разработка и внесение на рассмотрение в установленном порядке проектов законов и других нормативных правовых актов, направленных на реализацию государственной политики в сфере социального развития, обеспечение функционирования, развития и совершенствования системы социального развития, положений о подведомственных и территориальных подразделениях министерства, определяющих права и полномочия учреждения. Также, проводится обобщение практики применения законодательства в области социального развития, утверждаются и издаются в пределах своей компетенции решения, обязательные для исполнения подведомственными и территориальными подразделениями министерства.</t>
  </si>
  <si>
    <t>05. Организация деятельности и службы обеспечения</t>
  </si>
  <si>
    <t>06. Обеспечение внутреннего мониторинга и контроля (службa внутреннего аудита)</t>
  </si>
  <si>
    <t xml:space="preserve">07. Обеспечение мониторинга,  анализа и стратегического планирования сектора здравоохранения </t>
  </si>
  <si>
    <t>База данных</t>
  </si>
  <si>
    <t>08. Внедрение электронного здравоохранения</t>
  </si>
  <si>
    <t>09. Лицензирование частной медицинской деятельности</t>
  </si>
  <si>
    <t>10. Социально-культурное обеспечение медработников</t>
  </si>
  <si>
    <t>шт</t>
  </si>
  <si>
    <t>ед.</t>
  </si>
  <si>
    <t>&gt;95</t>
  </si>
  <si>
    <t>&gt;90</t>
  </si>
  <si>
    <t>Количество приоритетных заболеваний, охваченных информационными кампаниями</t>
  </si>
  <si>
    <t xml:space="preserve">05.Профилактические меры по санитарной охране и обеспечение эпидемиологического и зоо-энтомологического надзора в природно-очаговых территориях страны </t>
  </si>
  <si>
    <t>Закупка туберкулина,для диагностики туберкулеза у детей</t>
  </si>
  <si>
    <t>тыс.доз</t>
  </si>
  <si>
    <t>02.  Раннее выявление больных с сахарным диабетом</t>
  </si>
  <si>
    <t>Количество зарегистрированных с сахарным диабетом</t>
  </si>
  <si>
    <t>03. Раннее выявление туберкулеза среди социально уязвимых групп населения(закупка туберкулина)</t>
  </si>
  <si>
    <t xml:space="preserve">003. Улучшение качества предоставления медицинских услуг для всех групп населения  </t>
  </si>
  <si>
    <t>04. Повышение уровня информированности и потенциала организаций здравоохранений по вопросам обращения лекарственных средств и медицинских изделий</t>
  </si>
  <si>
    <t>05. Заготовка компонентов и препаратов крови</t>
  </si>
  <si>
    <t>003. Улучшение качества предоставления медицинских услуг для всех групп населения.</t>
  </si>
  <si>
    <t>06. Охрана здоровья матери и ребенка(ранее медицинское наблюдение беременных детей ,квалифицированная медицинская помощь роженицам и детям)</t>
  </si>
  <si>
    <t>07. Проведение реабилитационных мероприятий</t>
  </si>
  <si>
    <t>003. Улучшение качества предоставления медицинских услуг для всех групп населения .</t>
  </si>
  <si>
    <t xml:space="preserve">08. Оказание  высокотехнологичной  медицинской помощи социально-уязвимым слоям населения </t>
  </si>
  <si>
    <t>09. Обеспечение инсулином больных  с сахарным  диабетом</t>
  </si>
  <si>
    <t>10. Организация судебно-медицинских экспертиз</t>
  </si>
  <si>
    <t xml:space="preserve">003. Улучшение качества предоставления медицинских услуг для всех групп населения.  </t>
  </si>
  <si>
    <t>11. Обеспечение антигемофильными препаратами</t>
  </si>
  <si>
    <t>12. Обеспечение доступности  химиопрепаратами для детей с онкологическими заболеваниями</t>
  </si>
  <si>
    <t>13. Обеспечение имуносупрессорами пациентов перенесших трансплантацию органов</t>
  </si>
  <si>
    <t>Раннее выявление больных  сахарным диабетом</t>
  </si>
  <si>
    <t>Обеспечение инсулином больных  с сахарным диабетом</t>
  </si>
  <si>
    <t>Повышение  качества жизни больных, за счет внедрения дорогостоящей и высокотехнологичной помощи, а также сопроводительных и консультативных  мероприятий</t>
  </si>
  <si>
    <t>УЧРиОР</t>
  </si>
  <si>
    <r>
      <rPr>
        <b/>
        <sz val="12"/>
        <rFont val="Times New Roman"/>
        <family val="1"/>
      </rPr>
      <t>Организация предоставления услуг здравоохранения</t>
    </r>
  </si>
  <si>
    <t>РЦКиООИ, противочумные отделения</t>
  </si>
  <si>
    <t>НПО "Профилактическая медицина"</t>
  </si>
  <si>
    <t xml:space="preserve">Обеспечение  контроля качества лабораторной диагностики социально-значимых инфекционных заболеваний, ВИЧ, бруцеллез, гепатиты, сифилис </t>
  </si>
  <si>
    <t>РЦ СПИД, 
центры по борьбе со СПИД</t>
  </si>
  <si>
    <t>РЦУЗ, 
БЦУЗ</t>
  </si>
  <si>
    <t>ДПЗиГСЭН,
РЦИ</t>
  </si>
  <si>
    <t>УЧРиОР,
КГМА</t>
  </si>
  <si>
    <t>УЧРиОР,
КГМИПиПК</t>
  </si>
  <si>
    <t>УЧРиОР,
Медицинские колледжи</t>
  </si>
  <si>
    <t>Реабилитационные центры , КНИИКиВЛ</t>
  </si>
  <si>
    <t>УОМПиЛП, ЦМКУ, ЛПУиСП, Ош спец. б-ца</t>
  </si>
  <si>
    <t>УОМПиЛП,
ФОМС,
ДЛОиМТ</t>
  </si>
  <si>
    <t>Республиканский центр крови, центры крови</t>
  </si>
  <si>
    <t>УОМПиЛП, ЦСМ/ГСВ, Республиканский эндокринологический центр</t>
  </si>
  <si>
    <t>УОМПиЛП, УФП,
Отдел организации закупок, Республиканский эндокринологический центр, ЦСМ/ГСВ</t>
  </si>
  <si>
    <t>УОМПиЛП, УФП, 
Отдел организации закупок</t>
  </si>
  <si>
    <t>УОМПиЛП, НИИХСТО,
УФП, 
Отдел организации закупок</t>
  </si>
  <si>
    <t>УОМПиЛП, Ош. спец. больница, Поликлиника студентов, ЦМКУиСМ</t>
  </si>
  <si>
    <t>КНЦРЧ, дома ребенка,
ЦСМ/ГСВ</t>
  </si>
  <si>
    <t>УОМПиЛП, УФП, отдел организации закупок, третичные организации</t>
  </si>
  <si>
    <t>УОМПиЛП, РБСМЭ, ОЦСМЭ,
РПАБ</t>
  </si>
  <si>
    <t>Охрана здоровья матери и ребенка (ранее медицинское наблюдение беременных детей, квалифицированная медицинская помощь роженицам и детям)</t>
  </si>
  <si>
    <t>Количество ЦПЗиГСЭН, имеющие аккредитацию  лабораторий по ISO 17025  (всего 49 лабораторий)</t>
  </si>
  <si>
    <t xml:space="preserve">Количество аккредитованных  методов лабораторных исследований  на показатели  безопасности товаров согласно требованиям технических регламентов ЕАЭС на  национальном уровне </t>
  </si>
  <si>
    <t>Количество городов, включенных в проект ВОЗ "Здоровые города"</t>
  </si>
  <si>
    <r>
      <t xml:space="preserve">Главный распорядитель: </t>
    </r>
    <r>
      <rPr>
        <b/>
        <sz val="12"/>
        <rFont val="Times New Roman"/>
        <family val="1"/>
      </rPr>
      <t>Министерство здравоохранения Кыргызской Республики</t>
    </r>
  </si>
  <si>
    <r>
      <t xml:space="preserve">Планирование, управление и администрирование                                                                                                                              
</t>
    </r>
    <r>
      <rPr>
        <b/>
        <i/>
        <sz val="12"/>
        <rFont val="Times New Roman"/>
        <family val="1"/>
      </rPr>
      <t>Цели программы: Координирующее и организационное воздействие на реализацию других программ</t>
    </r>
  </si>
  <si>
    <r>
      <rPr>
        <b/>
        <sz val="12"/>
        <color indexed="8"/>
        <rFont val="Times New Roman"/>
        <family val="1"/>
      </rPr>
      <t xml:space="preserve">Общественное здравоохранение
</t>
    </r>
    <r>
      <rPr>
        <i/>
        <sz val="12"/>
        <color indexed="8"/>
        <rFont val="Times New Roman"/>
        <family val="1"/>
      </rPr>
      <t xml:space="preserve">Цель программы: </t>
    </r>
    <r>
      <rPr>
        <b/>
        <i/>
        <sz val="12"/>
        <color indexed="8"/>
        <rFont val="Times New Roman"/>
        <family val="1"/>
      </rPr>
      <t>Создание устойчивой службы общественного здравоохранения, основанной на интеграции программ профилактики заболеваний и укрепления здоровья, широком межсекторальном взаимодействии и активном участии общества в вопросах охраны и укрепления здоровья</t>
    </r>
  </si>
  <si>
    <r>
      <rPr>
        <b/>
        <sz val="12"/>
        <rFont val="Times New Roman"/>
        <family val="1"/>
      </rPr>
      <t>Организация предоставления услуг здравоохранения</t>
    </r>
    <r>
      <rPr>
        <sz val="12"/>
        <rFont val="Times New Roman"/>
        <family val="1"/>
      </rPr>
      <t xml:space="preserve">
Цель программы: </t>
    </r>
    <r>
      <rPr>
        <b/>
        <sz val="12"/>
        <rFont val="Times New Roman"/>
        <family val="1"/>
      </rPr>
      <t xml:space="preserve">Улучшение качества предоставления медицинских услуг для всех групп населения  </t>
    </r>
  </si>
  <si>
    <r>
      <t xml:space="preserve">Название программы: Медицинское образование и управление человеческими ресурсами в здравоохранении 
</t>
    </r>
    <r>
      <rPr>
        <i/>
        <sz val="12"/>
        <rFont val="Times New Roman"/>
        <family val="1"/>
      </rPr>
      <t>Цель программы Обеспечение квалифицированными медицинскими кадрами организации здравоохранения республики</t>
    </r>
  </si>
  <si>
    <t>доля своевременных исполнений поручений вышестоящих органов (Аппарат Президента, АПКР,ЖК)</t>
  </si>
  <si>
    <t xml:space="preserve">Lоля зарегистрированных больных с сахарным диабетом </t>
  </si>
  <si>
    <t>Количество пациентов,  получающих дорогостоящую и высокотехнологичной помощи в рамках программы ФВТ (медикаменты для больных с пересаженной почкой, эндопротезы, клапаны сердца, стенды, оклюдеры,оксигинираторы, химиопрепараты для онкологических больных, сосудистые протезы)</t>
  </si>
  <si>
    <t>Приложение 1
к Инструкции о порядке формирования, рассмотрения и исполнения cреднесрочных стратегий бюджетных расходов</t>
  </si>
  <si>
    <t xml:space="preserve">Отчетные данные </t>
  </si>
  <si>
    <t>Министерством через Управление человеческими ресурсами и организационной работы (штатная численность 6 человек) реализуется государственная кадровая политика в области социального развития, обеспечивается контроль за организацией и проведением аттестации сотрудников системы министерства.</t>
  </si>
  <si>
    <t>Количество своевременно исполненных поручений вышестоящих органов(Аппарат Президента, АПКР,ЖК)</t>
  </si>
  <si>
    <t>Данные мониторинга</t>
  </si>
  <si>
    <t>Детсад, библиотеки</t>
  </si>
  <si>
    <t>Научно-производственное объединение "Профилактическая медицина"</t>
  </si>
  <si>
    <t>06. беспечение  контроля качества лабораторной диагностики социально-значимых инфекционных заболеваний (ВИЧ, бруцеллез, гепатиты, сифилис)</t>
  </si>
  <si>
    <t>Предоставление комплексного пакета услуг в рамках осуществления Государственного социального заказа</t>
  </si>
  <si>
    <t>Предоставление комплексного пакета  услуг для ЛЖВ, ЛУИН, МСМ, СР, ТГ в г.Бишкек, Ош, Чуйской области (восток и запад), Джалалабадской области</t>
  </si>
  <si>
    <t>ЛЖВ-2000 ЛУИН-2000, МСМ-2000, СР-1000.</t>
  </si>
  <si>
    <t>ЛЖВ-3000 ЛУИН-3000, МСМ-3000, СР-2000.</t>
  </si>
  <si>
    <t>ЛЖВ-4000 ЛУИН-4000, МСМ-4000, СР-3000.</t>
  </si>
  <si>
    <t>05. Предоставление комплексного пакета услуг по профилактике, уходу и поддержке в связи с ВИЧ для ключевых групп населения (ЛЖВ, ЛУИН, МСМ, СР, ТГ) в рамках осуществления Государственного социального заказа</t>
  </si>
  <si>
    <t>В рамках исполнения закона Кыргызской Республики № 70 от 28 апреля 2017 года «О государственном социальном заказе», в соответствии с планом мероприятий Правительства Кыргызской Республики на 2017 год, были разработаны «Программа государственного социального заказа в области здравоохранения Кыргызской Республики» и «Стандарты услуг для ключевых групп населения в рамках государственного социального заказа в Кыргызской Республике».  Реализация мероприятий в рамках государственного социального заказа, с привлечением неправительственных организаций, частного сектора, позволит обеспечить достижение поставленных целей при более эффективном использовании государственных ресурсов. Приоритетами Программы госсоцзаказа в сфере ВИЧ на последующие 3 года станет деятельность направленная на ключевые группы, в соответствии с Программой Правительства КР по противодействию эпидемии ВИЧ на 2017-2021 гг. При этом, учитывая распространенность ВИЧ-инфекции по регионам страны и сокращение донорских средств на мероприятия, связанных с ВИЧ, программы государственного социального заказа будут осуществляться преимущественно в регионах с высоким распространением ВИЧ-инфекции и высокой концентрацией ключевых групп. Проведенное исследование по оценке нужд и потребностей ключевых групп позволило сформировать для каждой группы приоритетные услуги, включающие психосоциальное консультирование, тестирование и консультирование в связи с ВИЧ, предоставление изделий медицинского назначения (шприцы, презервативы, любриканты), перенаправление или социальное сопровождение для получения медицинских и социальных услуг, группы самоподдержки.</t>
  </si>
  <si>
    <t>Закона Кыргызской Республики № 70 от 28 апреля 2017 года «О государственном социальном заказе».                                                 Программа Правительства Кыргызской Республики по преодолению ВИЧ-инфекции в Кыргызской Республике 
на 2017-2021 годы. ППКР от 30 декабря 2017 года № 852.</t>
  </si>
  <si>
    <t>Республиканский центр "СПИД"</t>
  </si>
  <si>
    <t>Учитывая распространенность ВИЧ-инфекции по регионам страны и сокращение донорских средств на мероприятия, связанных с ВИЧ, программы государственного социального заказа будут осуществляться преимущественно в регионах с высоким распространением ВИЧ-инфекции и высокой концентрацией ключевых групп. Проведенное исследование по оценке нужд и потребностей ключевых групп позволило сформировать для каждой группы приоритетные услуги, включающие психосоциальное консультирование, тестирование и консультирование в связи с ВИЧ, предоставление изделий медицинского назначения (шприцы, презервативы, любриканты), перенаправление или социальное сопровождение для получения медицинских и социальных услуг, группы самоподдержки.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</si>
</sst>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##,000__;\-###,000__"/>
    <numFmt numFmtId="167" formatCode="##,#00__;\-##,#00__"/>
    <numFmt numFmtId="168" formatCode="_-* #,##0_р_._-;\-* #,##0_р_._-;_-* &quot;-&quot;??_р_._-;_-@_-"/>
    <numFmt numFmtId="169" formatCode="0.0"/>
    <numFmt numFmtId="170" formatCode="0.0%"/>
    <numFmt numFmtId="171" formatCode="#,##0.000000000000"/>
  </numFmts>
  <fonts count="71">
    <font>
      <sz val="10"/>
      <color theme="1"/>
      <name val="Arial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Arial Cyr"/>
      <family val="0"/>
    </font>
    <font>
      <sz val="10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8"/>
      <color indexed="8"/>
      <name val="Times New Roman"/>
      <family val="1"/>
    </font>
    <font>
      <b/>
      <sz val="24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30"/>
      <name val="Times New Roman"/>
      <family val="1"/>
    </font>
    <font>
      <b/>
      <sz val="28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2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rgb="FF0070C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/>
      <bottom style="hair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hair"/>
      <right style="medium"/>
      <top style="hair"/>
      <bottom style="medium"/>
    </border>
    <border>
      <left style="hair"/>
      <right style="medium"/>
      <top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thin"/>
    </border>
    <border>
      <left style="hair"/>
      <right style="thin"/>
      <top style="hair"/>
      <bottom style="thin"/>
    </border>
    <border>
      <left style="hair"/>
      <right style="thin"/>
      <top style="medium"/>
      <bottom style="hair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hair"/>
      <right/>
      <top style="medium"/>
      <bottom/>
    </border>
    <border>
      <left/>
      <right style="hair"/>
      <top style="medium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65" fontId="5" fillId="0" borderId="0">
      <alignment/>
      <protection/>
    </xf>
    <xf numFmtId="0" fontId="6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6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63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46" fillId="0" borderId="16" xfId="54" applyFont="1" applyFill="1" applyBorder="1" applyAlignment="1">
      <alignment horizontal="center" vertical="center" wrapText="1"/>
      <protection/>
    </xf>
    <xf numFmtId="0" fontId="46" fillId="0" borderId="17" xfId="54" applyFont="1" applyFill="1" applyBorder="1" applyAlignment="1">
      <alignment horizontal="center" vertical="center" wrapText="1"/>
      <protection/>
    </xf>
    <xf numFmtId="0" fontId="46" fillId="0" borderId="18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46" fillId="0" borderId="20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9" fontId="4" fillId="0" borderId="10" xfId="67" applyFont="1" applyFill="1" applyBorder="1" applyAlignment="1">
      <alignment horizontal="center" vertical="center" wrapText="1"/>
    </xf>
    <xf numFmtId="9" fontId="4" fillId="0" borderId="11" xfId="67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center"/>
    </xf>
    <xf numFmtId="0" fontId="65" fillId="0" borderId="15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/>
    </xf>
    <xf numFmtId="165" fontId="46" fillId="0" borderId="17" xfId="0" applyNumberFormat="1" applyFont="1" applyFill="1" applyBorder="1" applyAlignment="1">
      <alignment horizontal="right" vertical="center"/>
    </xf>
    <xf numFmtId="165" fontId="46" fillId="0" borderId="17" xfId="0" applyNumberFormat="1" applyFont="1" applyFill="1" applyBorder="1" applyAlignment="1">
      <alignment horizontal="right"/>
    </xf>
    <xf numFmtId="0" fontId="46" fillId="0" borderId="24" xfId="0" applyFont="1" applyFill="1" applyBorder="1" applyAlignment="1">
      <alignment vertical="center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23" xfId="54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right" vertical="center" wrapText="1"/>
    </xf>
    <xf numFmtId="0" fontId="46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0" fontId="46" fillId="0" borderId="30" xfId="54" applyFont="1" applyFill="1" applyBorder="1" applyAlignment="1">
      <alignment horizontal="center" vertical="center" wrapText="1"/>
      <protection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9" fontId="4" fillId="0" borderId="12" xfId="67" applyFont="1" applyFill="1" applyBorder="1" applyAlignment="1">
      <alignment vertical="center" wrapText="1"/>
    </xf>
    <xf numFmtId="9" fontId="4" fillId="0" borderId="13" xfId="67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12" fillId="0" borderId="27" xfId="61" applyNumberFormat="1" applyFont="1" applyFill="1" applyBorder="1" applyAlignment="1">
      <alignment horizontal="right" vertical="center"/>
      <protection/>
    </xf>
    <xf numFmtId="0" fontId="12" fillId="0" borderId="12" xfId="61" applyFont="1" applyFill="1" applyBorder="1" applyAlignment="1">
      <alignment vertical="center"/>
      <protection/>
    </xf>
    <xf numFmtId="166" fontId="4" fillId="0" borderId="33" xfId="61" applyNumberFormat="1" applyFont="1" applyFill="1" applyBorder="1" applyAlignment="1">
      <alignment horizontal="right" vertical="center"/>
      <protection/>
    </xf>
    <xf numFmtId="167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12" fillId="0" borderId="12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vertical="top" wrapText="1"/>
      <protection/>
    </xf>
    <xf numFmtId="0" fontId="4" fillId="0" borderId="34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165" fontId="12" fillId="0" borderId="12" xfId="61" applyNumberFormat="1" applyFont="1" applyFill="1" applyBorder="1" applyAlignment="1">
      <alignment horizontal="center" vertical="center" wrapText="1"/>
      <protection/>
    </xf>
    <xf numFmtId="165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vertical="center" wrapText="1"/>
      <protection/>
    </xf>
    <xf numFmtId="167" fontId="4" fillId="0" borderId="12" xfId="61" applyNumberFormat="1" applyFont="1" applyFill="1" applyBorder="1" applyAlignment="1">
      <alignment horizontal="center" vertical="center"/>
      <protection/>
    </xf>
    <xf numFmtId="3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32" xfId="61" applyFont="1" applyFill="1" applyBorder="1" applyAlignment="1">
      <alignment horizontal="center" vertical="center" wrapText="1"/>
      <protection/>
    </xf>
    <xf numFmtId="165" fontId="12" fillId="0" borderId="32" xfId="61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0" xfId="61" applyFont="1" applyFill="1">
      <alignment/>
      <protection/>
    </xf>
    <xf numFmtId="0" fontId="58" fillId="0" borderId="0" xfId="61" applyFill="1">
      <alignment/>
      <protection/>
    </xf>
    <xf numFmtId="0" fontId="0" fillId="0" borderId="0" xfId="61" applyFont="1" applyFill="1" applyAlignment="1">
      <alignment wrapText="1"/>
      <protection/>
    </xf>
    <xf numFmtId="0" fontId="0" fillId="0" borderId="35" xfId="61" applyFont="1" applyFill="1" applyBorder="1" applyAlignment="1">
      <alignment horizontal="center" vertical="center" wrapText="1"/>
      <protection/>
    </xf>
    <xf numFmtId="0" fontId="0" fillId="0" borderId="36" xfId="61" applyFont="1" applyFill="1" applyBorder="1" applyAlignment="1">
      <alignment horizontal="center" vertical="center" wrapText="1"/>
      <protection/>
    </xf>
    <xf numFmtId="0" fontId="0" fillId="0" borderId="37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/>
      <protection/>
    </xf>
    <xf numFmtId="0" fontId="0" fillId="0" borderId="12" xfId="61" applyFont="1" applyFill="1" applyBorder="1">
      <alignment/>
      <protection/>
    </xf>
    <xf numFmtId="0" fontId="0" fillId="0" borderId="13" xfId="61" applyFont="1" applyFill="1" applyBorder="1" applyAlignment="1">
      <alignment wrapText="1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165" fontId="0" fillId="0" borderId="10" xfId="61" applyNumberFormat="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wrapText="1"/>
      <protection/>
    </xf>
    <xf numFmtId="0" fontId="0" fillId="0" borderId="11" xfId="61" applyFont="1" applyFill="1" applyBorder="1" applyAlignment="1">
      <alignment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28" xfId="61" applyFont="1" applyFill="1" applyBorder="1">
      <alignment/>
      <protection/>
    </xf>
    <xf numFmtId="0" fontId="0" fillId="0" borderId="32" xfId="61" applyFont="1" applyFill="1" applyBorder="1">
      <alignment/>
      <protection/>
    </xf>
    <xf numFmtId="0" fontId="66" fillId="0" borderId="32" xfId="61" applyFont="1" applyFill="1" applyBorder="1">
      <alignment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66" fillId="0" borderId="32" xfId="61" applyFont="1" applyFill="1" applyBorder="1" applyAlignment="1">
      <alignment horizontal="center" vertical="center"/>
      <protection/>
    </xf>
    <xf numFmtId="165" fontId="66" fillId="0" borderId="32" xfId="61" applyNumberFormat="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wrapText="1"/>
      <protection/>
    </xf>
    <xf numFmtId="0" fontId="0" fillId="0" borderId="40" xfId="61" applyFont="1" applyFill="1" applyBorder="1" applyAlignment="1">
      <alignment wrapText="1"/>
      <protection/>
    </xf>
    <xf numFmtId="3" fontId="66" fillId="0" borderId="32" xfId="61" applyNumberFormat="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wrapText="1"/>
      <protection/>
    </xf>
    <xf numFmtId="0" fontId="0" fillId="0" borderId="11" xfId="61" applyFont="1" applyFill="1" applyBorder="1" applyAlignment="1">
      <alignment wrapText="1"/>
      <protection/>
    </xf>
    <xf numFmtId="165" fontId="66" fillId="0" borderId="32" xfId="61" applyNumberFormat="1" applyFont="1" applyFill="1" applyBorder="1" applyAlignment="1">
      <alignment horizontal="center"/>
      <protection/>
    </xf>
    <xf numFmtId="0" fontId="0" fillId="0" borderId="27" xfId="61" applyFont="1" applyFill="1" applyBorder="1">
      <alignment/>
      <protection/>
    </xf>
    <xf numFmtId="0" fontId="0" fillId="0" borderId="12" xfId="61" applyFont="1" applyFill="1" applyBorder="1" applyAlignment="1">
      <alignment horizontal="center"/>
      <protection/>
    </xf>
    <xf numFmtId="0" fontId="66" fillId="0" borderId="28" xfId="61" applyFont="1" applyFill="1" applyBorder="1">
      <alignment/>
      <protection/>
    </xf>
    <xf numFmtId="0" fontId="66" fillId="0" borderId="39" xfId="61" applyFont="1" applyFill="1" applyBorder="1" applyAlignment="1">
      <alignment wrapText="1"/>
      <protection/>
    </xf>
    <xf numFmtId="0" fontId="66" fillId="0" borderId="0" xfId="61" applyFont="1" applyFill="1">
      <alignment/>
      <protection/>
    </xf>
    <xf numFmtId="0" fontId="46" fillId="0" borderId="17" xfId="54" applyFont="1" applyFill="1" applyBorder="1" applyAlignment="1">
      <alignment horizontal="left" vertical="center" wrapText="1"/>
      <protection/>
    </xf>
    <xf numFmtId="165" fontId="54" fillId="0" borderId="17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46" fillId="0" borderId="3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right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0" fillId="0" borderId="11" xfId="61" applyFont="1" applyFill="1" applyBorder="1" applyAlignment="1">
      <alignment vertical="center" wrapText="1"/>
      <protection/>
    </xf>
    <xf numFmtId="165" fontId="17" fillId="0" borderId="17" xfId="57" applyNumberFormat="1" applyFont="1" applyFill="1" applyBorder="1" applyAlignment="1">
      <alignment horizontal="right"/>
      <protection/>
    </xf>
    <xf numFmtId="0" fontId="18" fillId="0" borderId="0" xfId="57" applyFont="1" applyFill="1">
      <alignment/>
      <protection/>
    </xf>
    <xf numFmtId="165" fontId="18" fillId="0" borderId="0" xfId="57" applyNumberFormat="1" applyFont="1" applyFill="1">
      <alignment/>
      <protection/>
    </xf>
    <xf numFmtId="168" fontId="18" fillId="0" borderId="0" xfId="72" applyNumberFormat="1" applyFont="1" applyFill="1" applyAlignment="1">
      <alignment/>
    </xf>
    <xf numFmtId="0" fontId="17" fillId="0" borderId="0" xfId="57" applyFont="1" applyFill="1">
      <alignment/>
      <protection/>
    </xf>
    <xf numFmtId="165" fontId="18" fillId="0" borderId="17" xfId="57" applyNumberFormat="1" applyFont="1" applyFill="1" applyBorder="1" applyAlignment="1">
      <alignment horizontal="right"/>
      <protection/>
    </xf>
    <xf numFmtId="165" fontId="18" fillId="0" borderId="17" xfId="57" applyNumberFormat="1" applyFont="1" applyFill="1" applyBorder="1" applyAlignment="1">
      <alignment horizontal="center" vertical="center" wrapText="1"/>
      <protection/>
    </xf>
    <xf numFmtId="0" fontId="46" fillId="0" borderId="17" xfId="57" applyFont="1" applyFill="1" applyBorder="1" applyAlignment="1">
      <alignment vertical="center" wrapText="1"/>
      <protection/>
    </xf>
    <xf numFmtId="0" fontId="18" fillId="0" borderId="17" xfId="57" applyFont="1" applyFill="1" applyBorder="1">
      <alignment/>
      <protection/>
    </xf>
    <xf numFmtId="166" fontId="54" fillId="0" borderId="17" xfId="0" applyNumberFormat="1" applyFont="1" applyFill="1" applyBorder="1" applyAlignment="1">
      <alignment horizontal="center" vertical="center" wrapText="1"/>
    </xf>
    <xf numFmtId="165" fontId="18" fillId="0" borderId="17" xfId="57" applyNumberFormat="1" applyFont="1" applyFill="1" applyBorder="1" applyAlignment="1">
      <alignment horizontal="right" vertical="center"/>
      <protection/>
    </xf>
    <xf numFmtId="165" fontId="17" fillId="0" borderId="17" xfId="57" applyNumberFormat="1" applyFont="1" applyFill="1" applyBorder="1" applyAlignment="1">
      <alignment horizontal="center" vertical="center"/>
      <protection/>
    </xf>
    <xf numFmtId="167" fontId="46" fillId="0" borderId="17" xfId="0" applyNumberFormat="1" applyFont="1" applyFill="1" applyBorder="1" applyAlignment="1">
      <alignment horizontal="right" vertical="center"/>
    </xf>
    <xf numFmtId="0" fontId="18" fillId="0" borderId="17" xfId="57" applyFont="1" applyFill="1" applyBorder="1" applyAlignment="1">
      <alignment horizontal="center" vertical="center" wrapText="1"/>
      <protection/>
    </xf>
    <xf numFmtId="0" fontId="18" fillId="0" borderId="17" xfId="57" applyNumberFormat="1" applyFont="1" applyFill="1" applyBorder="1" applyAlignment="1">
      <alignment horizontal="center"/>
      <protection/>
    </xf>
    <xf numFmtId="0" fontId="54" fillId="0" borderId="17" xfId="57" applyFont="1" applyFill="1" applyBorder="1" applyAlignment="1">
      <alignment vertical="center" wrapText="1"/>
      <protection/>
    </xf>
    <xf numFmtId="0" fontId="18" fillId="0" borderId="17" xfId="57" applyFont="1" applyFill="1" applyBorder="1" applyAlignment="1">
      <alignment horizontal="center" vertical="center" textRotation="90" wrapText="1"/>
      <protection/>
    </xf>
    <xf numFmtId="0" fontId="17" fillId="0" borderId="17" xfId="57" applyFont="1" applyFill="1" applyBorder="1" applyAlignment="1">
      <alignment horizontal="center" vertical="center" textRotation="90" wrapText="1"/>
      <protection/>
    </xf>
    <xf numFmtId="0" fontId="17" fillId="0" borderId="17" xfId="57" applyFont="1" applyFill="1" applyBorder="1" applyAlignment="1">
      <alignment horizontal="center" vertical="center" wrapText="1"/>
      <protection/>
    </xf>
    <xf numFmtId="0" fontId="18" fillId="0" borderId="17" xfId="57" applyFont="1" applyFill="1" applyBorder="1" applyAlignment="1">
      <alignment horizontal="center" vertical="top" wrapText="1"/>
      <protection/>
    </xf>
    <xf numFmtId="0" fontId="18" fillId="0" borderId="42" xfId="57" applyFont="1" applyFill="1" applyBorder="1" applyAlignment="1">
      <alignment horizontal="center" vertical="center"/>
      <protection/>
    </xf>
    <xf numFmtId="0" fontId="18" fillId="0" borderId="0" xfId="57" applyFont="1" applyFill="1" applyAlignment="1">
      <alignment horizontal="center" vertical="center"/>
      <protection/>
    </xf>
    <xf numFmtId="0" fontId="17" fillId="0" borderId="0" xfId="57" applyFont="1" applyFill="1" applyAlignment="1">
      <alignment horizontal="center" vertical="center"/>
      <protection/>
    </xf>
    <xf numFmtId="0" fontId="17" fillId="0" borderId="0" xfId="57" applyFont="1" applyFill="1" applyAlignment="1">
      <alignment horizontal="center"/>
      <protection/>
    </xf>
    <xf numFmtId="166" fontId="54" fillId="0" borderId="17" xfId="0" applyNumberFormat="1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right" vertical="center"/>
    </xf>
    <xf numFmtId="0" fontId="18" fillId="0" borderId="17" xfId="57" applyNumberFormat="1" applyFont="1" applyFill="1" applyBorder="1">
      <alignment/>
      <protection/>
    </xf>
    <xf numFmtId="165" fontId="17" fillId="0" borderId="17" xfId="57" applyNumberFormat="1" applyFont="1" applyFill="1" applyBorder="1" applyAlignment="1">
      <alignment vertical="center"/>
      <protection/>
    </xf>
    <xf numFmtId="0" fontId="46" fillId="0" borderId="17" xfId="54" applyFont="1" applyFill="1" applyBorder="1" applyAlignment="1">
      <alignment vertical="center" wrapText="1"/>
      <protection/>
    </xf>
    <xf numFmtId="166" fontId="54" fillId="0" borderId="17" xfId="0" applyNumberFormat="1" applyFont="1" applyFill="1" applyBorder="1" applyAlignment="1">
      <alignment horizontal="center" vertical="center"/>
    </xf>
    <xf numFmtId="165" fontId="17" fillId="0" borderId="17" xfId="57" applyNumberFormat="1" applyFont="1" applyFill="1" applyBorder="1" applyAlignment="1">
      <alignment horizontal="center" vertical="center" wrapText="1"/>
      <protection/>
    </xf>
    <xf numFmtId="165" fontId="18" fillId="0" borderId="17" xfId="57" applyNumberFormat="1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vertical="top" wrapText="1"/>
      <protection/>
    </xf>
    <xf numFmtId="165" fontId="17" fillId="0" borderId="10" xfId="57" applyNumberFormat="1" applyFont="1" applyFill="1" applyBorder="1" applyAlignment="1">
      <alignment horizontal="right"/>
      <protection/>
    </xf>
    <xf numFmtId="4" fontId="17" fillId="0" borderId="17" xfId="57" applyNumberFormat="1" applyFont="1" applyFill="1" applyBorder="1" applyAlignment="1">
      <alignment horizontal="center" vertical="center"/>
      <protection/>
    </xf>
    <xf numFmtId="165" fontId="17" fillId="0" borderId="17" xfId="57" applyNumberFormat="1" applyFont="1" applyFill="1" applyBorder="1" applyAlignment="1">
      <alignment horizontal="right" vertical="center"/>
      <protection/>
    </xf>
    <xf numFmtId="4" fontId="17" fillId="0" borderId="17" xfId="57" applyNumberFormat="1" applyFont="1" applyFill="1" applyBorder="1" applyAlignment="1">
      <alignment horizontal="right" vertical="center"/>
      <protection/>
    </xf>
    <xf numFmtId="165" fontId="62" fillId="0" borderId="0" xfId="57" applyNumberFormat="1" applyFont="1" applyFill="1">
      <alignment/>
      <protection/>
    </xf>
    <xf numFmtId="165" fontId="54" fillId="0" borderId="17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46" fillId="0" borderId="15" xfId="0" applyFont="1" applyFill="1" applyBorder="1" applyAlignment="1">
      <alignment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17" fillId="0" borderId="0" xfId="57" applyFont="1" applyFill="1" applyAlignment="1">
      <alignment horizontal="right" wrapText="1"/>
      <protection/>
    </xf>
    <xf numFmtId="0" fontId="17" fillId="0" borderId="42" xfId="57" applyFont="1" applyFill="1" applyBorder="1" applyAlignment="1">
      <alignment horizontal="center"/>
      <protection/>
    </xf>
    <xf numFmtId="0" fontId="17" fillId="0" borderId="23" xfId="57" applyFont="1" applyFill="1" applyBorder="1" applyAlignment="1">
      <alignment horizontal="center" vertical="center" wrapText="1"/>
      <protection/>
    </xf>
    <xf numFmtId="0" fontId="17" fillId="0" borderId="44" xfId="57" applyFont="1" applyFill="1" applyBorder="1" applyAlignment="1">
      <alignment horizontal="center" vertical="center" wrapText="1"/>
      <protection/>
    </xf>
    <xf numFmtId="166" fontId="54" fillId="0" borderId="45" xfId="0" applyNumberFormat="1" applyFont="1" applyFill="1" applyBorder="1" applyAlignment="1">
      <alignment horizontal="right" vertical="center"/>
    </xf>
    <xf numFmtId="0" fontId="46" fillId="0" borderId="45" xfId="0" applyFont="1" applyFill="1" applyBorder="1" applyAlignment="1">
      <alignment horizontal="right" vertical="center"/>
    </xf>
    <xf numFmtId="0" fontId="54" fillId="0" borderId="23" xfId="57" applyFont="1" applyFill="1" applyBorder="1" applyAlignment="1">
      <alignment vertical="center" wrapText="1"/>
      <protection/>
    </xf>
    <xf numFmtId="0" fontId="18" fillId="0" borderId="23" xfId="57" applyFont="1" applyFill="1" applyBorder="1">
      <alignment/>
      <protection/>
    </xf>
    <xf numFmtId="0" fontId="18" fillId="0" borderId="23" xfId="57" applyNumberFormat="1" applyFont="1" applyFill="1" applyBorder="1" applyAlignment="1">
      <alignment horizontal="center"/>
      <protection/>
    </xf>
    <xf numFmtId="0" fontId="17" fillId="0" borderId="23" xfId="57" applyNumberFormat="1" applyFont="1" applyFill="1" applyBorder="1">
      <alignment/>
      <protection/>
    </xf>
    <xf numFmtId="0" fontId="18" fillId="0" borderId="10" xfId="57" applyFont="1" applyFill="1" applyBorder="1">
      <alignment/>
      <protection/>
    </xf>
    <xf numFmtId="165" fontId="18" fillId="0" borderId="10" xfId="57" applyNumberFormat="1" applyFont="1" applyFill="1" applyBorder="1" applyAlignment="1">
      <alignment horizontal="right"/>
      <protection/>
    </xf>
    <xf numFmtId="165" fontId="18" fillId="0" borderId="10" xfId="57" applyNumberFormat="1" applyFont="1" applyFill="1" applyBorder="1" applyAlignment="1">
      <alignment horizontal="right" vertical="center"/>
      <protection/>
    </xf>
    <xf numFmtId="166" fontId="54" fillId="0" borderId="46" xfId="0" applyNumberFormat="1" applyFont="1" applyFill="1" applyBorder="1" applyAlignment="1">
      <alignment horizontal="right" vertical="center"/>
    </xf>
    <xf numFmtId="165" fontId="17" fillId="0" borderId="47" xfId="57" applyNumberFormat="1" applyFont="1" applyFill="1" applyBorder="1" applyAlignment="1">
      <alignment horizontal="right" vertical="center"/>
      <protection/>
    </xf>
    <xf numFmtId="165" fontId="46" fillId="0" borderId="10" xfId="0" applyNumberFormat="1" applyFont="1" applyFill="1" applyBorder="1" applyAlignment="1">
      <alignment horizontal="right" vertical="center"/>
    </xf>
    <xf numFmtId="165" fontId="17" fillId="0" borderId="10" xfId="57" applyNumberFormat="1" applyFont="1" applyFill="1" applyBorder="1" applyAlignment="1">
      <alignment horizontal="center" vertical="center"/>
      <protection/>
    </xf>
    <xf numFmtId="3" fontId="17" fillId="0" borderId="10" xfId="57" applyNumberFormat="1" applyFont="1" applyFill="1" applyBorder="1" applyAlignment="1">
      <alignment horizontal="center" vertical="center"/>
      <protection/>
    </xf>
    <xf numFmtId="0" fontId="18" fillId="0" borderId="48" xfId="57" applyFont="1" applyFill="1" applyBorder="1">
      <alignment/>
      <protection/>
    </xf>
    <xf numFmtId="0" fontId="18" fillId="0" borderId="49" xfId="57" applyFont="1" applyFill="1" applyBorder="1">
      <alignment/>
      <protection/>
    </xf>
    <xf numFmtId="165" fontId="18" fillId="0" borderId="49" xfId="57" applyNumberFormat="1" applyFont="1" applyFill="1" applyBorder="1" applyAlignment="1">
      <alignment horizontal="right"/>
      <protection/>
    </xf>
    <xf numFmtId="3" fontId="18" fillId="0" borderId="0" xfId="57" applyNumberFormat="1" applyFont="1" applyFill="1">
      <alignment/>
      <protection/>
    </xf>
    <xf numFmtId="3" fontId="17" fillId="0" borderId="0" xfId="57" applyNumberFormat="1" applyFont="1" applyFill="1">
      <alignment/>
      <protection/>
    </xf>
    <xf numFmtId="165" fontId="62" fillId="0" borderId="17" xfId="0" applyNumberFormat="1" applyFont="1" applyFill="1" applyBorder="1" applyAlignment="1">
      <alignment horizontal="right" vertical="center"/>
    </xf>
    <xf numFmtId="165" fontId="67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/>
    </xf>
    <xf numFmtId="0" fontId="18" fillId="0" borderId="21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/>
    </xf>
    <xf numFmtId="165" fontId="17" fillId="0" borderId="17" xfId="0" applyNumberFormat="1" applyFont="1" applyFill="1" applyBorder="1" applyAlignment="1">
      <alignment horizontal="right" vertical="center"/>
    </xf>
    <xf numFmtId="165" fontId="18" fillId="0" borderId="17" xfId="0" applyNumberFormat="1" applyFont="1" applyFill="1" applyBorder="1" applyAlignment="1">
      <alignment horizontal="right" vertical="center"/>
    </xf>
    <xf numFmtId="165" fontId="17" fillId="0" borderId="1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8" fillId="0" borderId="24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54" applyFont="1" applyFill="1" applyBorder="1" applyAlignment="1">
      <alignment horizontal="center" vertical="center" wrapText="1"/>
      <protection/>
    </xf>
    <xf numFmtId="0" fontId="18" fillId="0" borderId="17" xfId="54" applyFont="1" applyFill="1" applyBorder="1" applyAlignment="1">
      <alignment horizontal="center" vertical="center" wrapText="1"/>
      <protection/>
    </xf>
    <xf numFmtId="165" fontId="18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/>
    </xf>
    <xf numFmtId="165" fontId="18" fillId="33" borderId="17" xfId="0" applyNumberFormat="1" applyFont="1" applyFill="1" applyBorder="1" applyAlignment="1">
      <alignment horizontal="right" vertical="center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/>
    </xf>
    <xf numFmtId="165" fontId="54" fillId="33" borderId="17" xfId="0" applyNumberFormat="1" applyFont="1" applyFill="1" applyBorder="1" applyAlignment="1">
      <alignment horizontal="right" vertical="center"/>
    </xf>
    <xf numFmtId="165" fontId="46" fillId="33" borderId="17" xfId="0" applyNumberFormat="1" applyFont="1" applyFill="1" applyBorder="1" applyAlignment="1">
      <alignment horizontal="right" vertical="center"/>
    </xf>
    <xf numFmtId="165" fontId="54" fillId="33" borderId="17" xfId="0" applyNumberFormat="1" applyFont="1" applyFill="1" applyBorder="1" applyAlignment="1">
      <alignment horizontal="right"/>
    </xf>
    <xf numFmtId="0" fontId="4" fillId="0" borderId="50" xfId="0" applyFont="1" applyFill="1" applyBorder="1" applyAlignment="1">
      <alignment horizontal="center" vertical="center" wrapText="1"/>
    </xf>
    <xf numFmtId="165" fontId="4" fillId="0" borderId="5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vertical="center" wrapText="1"/>
    </xf>
    <xf numFmtId="165" fontId="18" fillId="33" borderId="17" xfId="57" applyNumberFormat="1" applyFont="1" applyFill="1" applyBorder="1" applyAlignment="1">
      <alignment horizontal="right" vertical="center"/>
      <protection/>
    </xf>
    <xf numFmtId="169" fontId="46" fillId="0" borderId="17" xfId="0" applyNumberFormat="1" applyFont="1" applyFill="1" applyBorder="1" applyAlignment="1">
      <alignment/>
    </xf>
    <xf numFmtId="165" fontId="18" fillId="0" borderId="10" xfId="57" applyNumberFormat="1" applyFont="1" applyFill="1" applyBorder="1" applyAlignment="1">
      <alignment horizontal="center" vertical="center"/>
      <protection/>
    </xf>
    <xf numFmtId="165" fontId="17" fillId="0" borderId="10" xfId="57" applyNumberFormat="1" applyFont="1" applyFill="1" applyBorder="1" applyAlignment="1">
      <alignment horizontal="right" vertical="center"/>
      <protection/>
    </xf>
    <xf numFmtId="3" fontId="17" fillId="0" borderId="10" xfId="57" applyNumberFormat="1" applyFont="1" applyFill="1" applyBorder="1" applyAlignment="1">
      <alignment horizontal="right" vertical="center"/>
      <protection/>
    </xf>
    <xf numFmtId="165" fontId="17" fillId="0" borderId="49" xfId="57" applyNumberFormat="1" applyFont="1" applyFill="1" applyBorder="1" applyAlignment="1">
      <alignment horizontal="right" vertical="center"/>
      <protection/>
    </xf>
    <xf numFmtId="165" fontId="17" fillId="0" borderId="51" xfId="57" applyNumberFormat="1" applyFont="1" applyFill="1" applyBorder="1" applyAlignment="1">
      <alignment horizontal="right" vertical="center"/>
      <protection/>
    </xf>
    <xf numFmtId="165" fontId="0" fillId="0" borderId="0" xfId="61" applyNumberFormat="1" applyFont="1" applyFill="1">
      <alignment/>
      <protection/>
    </xf>
    <xf numFmtId="0" fontId="0" fillId="0" borderId="40" xfId="61" applyFont="1" applyFill="1" applyBorder="1" applyAlignment="1">
      <alignment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vertical="center"/>
    </xf>
    <xf numFmtId="166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169" fontId="18" fillId="0" borderId="17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65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vertical="center" wrapText="1"/>
    </xf>
    <xf numFmtId="0" fontId="18" fillId="0" borderId="54" xfId="0" applyFont="1" applyFill="1" applyBorder="1" applyAlignment="1">
      <alignment vertical="center"/>
    </xf>
    <xf numFmtId="0" fontId="18" fillId="0" borderId="55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165" fontId="46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1" fontId="5" fillId="34" borderId="17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9" fontId="68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165" fontId="17" fillId="33" borderId="17" xfId="0" applyNumberFormat="1" applyFont="1" applyFill="1" applyBorder="1" applyAlignment="1">
      <alignment horizontal="right"/>
    </xf>
    <xf numFmtId="165" fontId="17" fillId="34" borderId="17" xfId="57" applyNumberFormat="1" applyFont="1" applyFill="1" applyBorder="1" applyAlignment="1">
      <alignment vertical="center"/>
      <protection/>
    </xf>
    <xf numFmtId="0" fontId="18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17" fillId="0" borderId="0" xfId="57" applyFont="1" applyFill="1" applyAlignment="1">
      <alignment horizontal="left"/>
      <protection/>
    </xf>
    <xf numFmtId="0" fontId="18" fillId="0" borderId="0" xfId="57" applyFont="1" applyFill="1" applyAlignment="1">
      <alignment horizontal="right" wrapText="1"/>
      <protection/>
    </xf>
    <xf numFmtId="0" fontId="17" fillId="0" borderId="0" xfId="57" applyFont="1" applyFill="1" applyAlignment="1">
      <alignment/>
      <protection/>
    </xf>
    <xf numFmtId="0" fontId="18" fillId="0" borderId="17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165" fontId="17" fillId="0" borderId="0" xfId="0" applyNumberFormat="1" applyFont="1" applyFill="1" applyAlignment="1">
      <alignment/>
    </xf>
    <xf numFmtId="0" fontId="5" fillId="0" borderId="17" xfId="62" applyFont="1" applyFill="1" applyBorder="1" applyAlignment="1">
      <alignment horizontal="center" vertical="center" wrapText="1"/>
      <protection/>
    </xf>
    <xf numFmtId="167" fontId="18" fillId="0" borderId="17" xfId="62" applyNumberFormat="1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vertical="top" wrapText="1"/>
      <protection/>
    </xf>
    <xf numFmtId="0" fontId="18" fillId="0" borderId="17" xfId="62" applyFont="1" applyFill="1" applyBorder="1" applyAlignment="1">
      <alignment horizontal="center" vertical="center" wrapText="1"/>
      <protection/>
    </xf>
    <xf numFmtId="0" fontId="46" fillId="0" borderId="17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vertical="center" wrapText="1"/>
      <protection/>
    </xf>
    <xf numFmtId="0" fontId="18" fillId="0" borderId="10" xfId="62" applyFont="1" applyFill="1" applyBorder="1" applyAlignment="1">
      <alignment vertical="center" wrapText="1"/>
      <protection/>
    </xf>
    <xf numFmtId="0" fontId="18" fillId="0" borderId="17" xfId="62" applyFont="1" applyFill="1" applyBorder="1" applyAlignment="1">
      <alignment horizontal="left" vertical="center" wrapText="1"/>
      <protection/>
    </xf>
    <xf numFmtId="166" fontId="17" fillId="0" borderId="17" xfId="62" applyNumberFormat="1" applyFont="1" applyFill="1" applyBorder="1" applyAlignment="1">
      <alignment horizontal="right" vertical="center"/>
      <protection/>
    </xf>
    <xf numFmtId="0" fontId="17" fillId="0" borderId="17" xfId="62" applyFont="1" applyFill="1" applyBorder="1" applyAlignment="1">
      <alignment horizontal="left" vertical="center" wrapText="1"/>
      <protection/>
    </xf>
    <xf numFmtId="167" fontId="17" fillId="0" borderId="17" xfId="62" applyNumberFormat="1" applyFont="1" applyFill="1" applyBorder="1" applyAlignment="1">
      <alignment horizontal="center" vertical="center"/>
      <protection/>
    </xf>
    <xf numFmtId="0" fontId="17" fillId="0" borderId="17" xfId="62" applyFont="1" applyFill="1" applyBorder="1" applyAlignment="1">
      <alignment vertical="center" wrapText="1"/>
      <protection/>
    </xf>
    <xf numFmtId="0" fontId="18" fillId="0" borderId="0" xfId="57" applyFont="1" applyFill="1" applyAlignment="1">
      <alignment horizontal="center" vertical="center" wrapText="1"/>
      <protection/>
    </xf>
    <xf numFmtId="0" fontId="27" fillId="0" borderId="17" xfId="62" applyFont="1" applyFill="1" applyBorder="1" applyAlignment="1">
      <alignment horizontal="center" vertical="center" wrapText="1"/>
      <protection/>
    </xf>
    <xf numFmtId="165" fontId="18" fillId="0" borderId="10" xfId="57" applyNumberFormat="1" applyFont="1" applyFill="1" applyBorder="1" applyAlignment="1">
      <alignment vertical="center"/>
      <protection/>
    </xf>
    <xf numFmtId="169" fontId="46" fillId="0" borderId="10" xfId="0" applyNumberFormat="1" applyFont="1" applyFill="1" applyBorder="1" applyAlignment="1">
      <alignment vertical="center" wrapText="1"/>
    </xf>
    <xf numFmtId="165" fontId="17" fillId="0" borderId="10" xfId="57" applyNumberFormat="1" applyFont="1" applyFill="1" applyBorder="1" applyAlignment="1">
      <alignment vertical="center"/>
      <protection/>
    </xf>
    <xf numFmtId="3" fontId="17" fillId="0" borderId="10" xfId="57" applyNumberFormat="1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/>
    </xf>
    <xf numFmtId="166" fontId="17" fillId="0" borderId="56" xfId="62" applyNumberFormat="1" applyFont="1" applyFill="1" applyBorder="1" applyAlignment="1">
      <alignment horizontal="right" vertical="center"/>
      <protection/>
    </xf>
    <xf numFmtId="0" fontId="46" fillId="0" borderId="57" xfId="62" applyFont="1" applyFill="1" applyBorder="1">
      <alignment/>
      <protection/>
    </xf>
    <xf numFmtId="0" fontId="17" fillId="0" borderId="57" xfId="62" applyFont="1" applyFill="1" applyBorder="1" applyAlignment="1">
      <alignment vertical="center"/>
      <protection/>
    </xf>
    <xf numFmtId="165" fontId="54" fillId="0" borderId="57" xfId="62" applyNumberFormat="1" applyFont="1" applyFill="1" applyBorder="1" applyAlignment="1">
      <alignment horizontal="center" vertical="center"/>
      <protection/>
    </xf>
    <xf numFmtId="166" fontId="18" fillId="0" borderId="46" xfId="62" applyNumberFormat="1" applyFont="1" applyFill="1" applyBorder="1" applyAlignment="1">
      <alignment horizontal="right" vertical="center"/>
      <protection/>
    </xf>
    <xf numFmtId="167" fontId="18" fillId="0" borderId="10" xfId="62" applyNumberFormat="1" applyFont="1" applyFill="1" applyBorder="1" applyAlignment="1">
      <alignment horizontal="center" vertical="center"/>
      <protection/>
    </xf>
    <xf numFmtId="0" fontId="18" fillId="0" borderId="10" xfId="54" applyFont="1" applyFill="1" applyBorder="1" applyAlignment="1">
      <alignment vertical="center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46" fillId="0" borderId="10" xfId="62" applyFont="1" applyFill="1" applyBorder="1" applyAlignment="1">
      <alignment horizontal="center" vertical="center"/>
      <protection/>
    </xf>
    <xf numFmtId="0" fontId="18" fillId="0" borderId="10" xfId="54" applyFont="1" applyFill="1" applyBorder="1" applyAlignment="1">
      <alignment horizontal="left" vertical="center" wrapText="1"/>
      <protection/>
    </xf>
    <xf numFmtId="0" fontId="54" fillId="0" borderId="46" xfId="62" applyFont="1" applyFill="1" applyBorder="1">
      <alignment/>
      <protection/>
    </xf>
    <xf numFmtId="0" fontId="54" fillId="0" borderId="10" xfId="62" applyFont="1" applyFill="1" applyBorder="1">
      <alignment/>
      <protection/>
    </xf>
    <xf numFmtId="0" fontId="54" fillId="0" borderId="10" xfId="62" applyFont="1" applyFill="1" applyBorder="1" applyAlignment="1">
      <alignment horizontal="center" vertical="center"/>
      <protection/>
    </xf>
    <xf numFmtId="165" fontId="54" fillId="0" borderId="10" xfId="62" applyNumberFormat="1" applyFont="1" applyFill="1" applyBorder="1" applyAlignment="1">
      <alignment vertical="center"/>
      <protection/>
    </xf>
    <xf numFmtId="0" fontId="17" fillId="0" borderId="10" xfId="62" applyFont="1" applyFill="1" applyBorder="1" applyAlignment="1">
      <alignment horizontal="left" vertical="center" wrapText="1"/>
      <protection/>
    </xf>
    <xf numFmtId="166" fontId="17" fillId="0" borderId="46" xfId="62" applyNumberFormat="1" applyFont="1" applyFill="1" applyBorder="1" applyAlignment="1">
      <alignment horizontal="right" vertical="center"/>
      <protection/>
    </xf>
    <xf numFmtId="0" fontId="18" fillId="0" borderId="10" xfId="62" applyFont="1" applyFill="1" applyBorder="1" applyAlignment="1">
      <alignment vertical="top" wrapText="1"/>
      <protection/>
    </xf>
    <xf numFmtId="0" fontId="46" fillId="0" borderId="46" xfId="62" applyFont="1" applyFill="1" applyBorder="1">
      <alignment/>
      <protection/>
    </xf>
    <xf numFmtId="0" fontId="46" fillId="0" borderId="10" xfId="62" applyFont="1" applyFill="1" applyBorder="1">
      <alignment/>
      <protection/>
    </xf>
    <xf numFmtId="0" fontId="18" fillId="0" borderId="10" xfId="62" applyFont="1" applyFill="1" applyBorder="1" applyAlignment="1">
      <alignment horizontal="left" vertical="center" wrapText="1"/>
      <protection/>
    </xf>
    <xf numFmtId="165" fontId="18" fillId="0" borderId="10" xfId="62" applyNumberFormat="1" applyFont="1" applyFill="1" applyBorder="1" applyAlignment="1">
      <alignment horizontal="center" vertical="center" wrapText="1"/>
      <protection/>
    </xf>
    <xf numFmtId="165" fontId="62" fillId="0" borderId="0" xfId="0" applyNumberFormat="1" applyFont="1" applyFill="1" applyAlignment="1">
      <alignment/>
    </xf>
    <xf numFmtId="0" fontId="27" fillId="0" borderId="10" xfId="62" applyFont="1" applyFill="1" applyBorder="1" applyAlignment="1">
      <alignment horizontal="center" vertical="center" wrapText="1"/>
      <protection/>
    </xf>
    <xf numFmtId="165" fontId="18" fillId="9" borderId="0" xfId="57" applyNumberFormat="1" applyFont="1" applyFill="1">
      <alignment/>
      <protection/>
    </xf>
    <xf numFmtId="165" fontId="54" fillId="0" borderId="47" xfId="62" applyNumberFormat="1" applyFont="1" applyFill="1" applyBorder="1" applyAlignment="1">
      <alignment vertical="center"/>
      <protection/>
    </xf>
    <xf numFmtId="165" fontId="17" fillId="34" borderId="47" xfId="57" applyNumberFormat="1" applyFont="1" applyFill="1" applyBorder="1" applyAlignment="1">
      <alignment horizontal="right" vertical="center"/>
      <protection/>
    </xf>
    <xf numFmtId="165" fontId="17" fillId="34" borderId="10" xfId="57" applyNumberFormat="1" applyFont="1" applyFill="1" applyBorder="1" applyAlignment="1">
      <alignment horizontal="right" vertical="center"/>
      <protection/>
    </xf>
    <xf numFmtId="2" fontId="18" fillId="0" borderId="10" xfId="62" applyNumberFormat="1" applyFont="1" applyFill="1" applyBorder="1" applyAlignment="1">
      <alignment horizontal="center" vertical="center" wrapText="1"/>
      <protection/>
    </xf>
    <xf numFmtId="165" fontId="17" fillId="0" borderId="49" xfId="57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 horizontal="center"/>
    </xf>
    <xf numFmtId="165" fontId="18" fillId="0" borderId="0" xfId="0" applyNumberFormat="1" applyFont="1" applyFill="1" applyAlignment="1">
      <alignment vertical="center"/>
    </xf>
    <xf numFmtId="165" fontId="17" fillId="0" borderId="17" xfId="54" applyNumberFormat="1" applyFont="1" applyFill="1" applyBorder="1" applyAlignment="1">
      <alignment horizontal="center" vertical="center" wrapText="1"/>
      <protection/>
    </xf>
    <xf numFmtId="0" fontId="17" fillId="0" borderId="17" xfId="54" applyFont="1" applyFill="1" applyBorder="1" applyAlignment="1">
      <alignment horizontal="center" vertical="center" wrapText="1"/>
      <protection/>
    </xf>
    <xf numFmtId="0" fontId="17" fillId="0" borderId="17" xfId="0" applyFont="1" applyFill="1" applyBorder="1" applyAlignment="1">
      <alignment horizontal="right" vertical="center"/>
    </xf>
    <xf numFmtId="0" fontId="18" fillId="0" borderId="17" xfId="54" applyFont="1" applyFill="1" applyBorder="1" applyAlignment="1">
      <alignment vertical="center" wrapText="1"/>
      <protection/>
    </xf>
    <xf numFmtId="165" fontId="18" fillId="0" borderId="17" xfId="0" applyNumberFormat="1" applyFont="1" applyFill="1" applyBorder="1" applyAlignment="1">
      <alignment horizontal="center" vertical="center" wrapText="1"/>
    </xf>
    <xf numFmtId="167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right" vertical="center"/>
    </xf>
    <xf numFmtId="3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9" fontId="46" fillId="0" borderId="17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vertical="center"/>
    </xf>
    <xf numFmtId="49" fontId="17" fillId="0" borderId="17" xfId="0" applyNumberFormat="1" applyFont="1" applyFill="1" applyBorder="1" applyAlignment="1">
      <alignment horizontal="center" vertical="center"/>
    </xf>
    <xf numFmtId="165" fontId="17" fillId="0" borderId="17" xfId="0" applyNumberFormat="1" applyFont="1" applyFill="1" applyBorder="1" applyAlignment="1">
      <alignment horizontal="center" vertical="center" wrapText="1"/>
    </xf>
    <xf numFmtId="170" fontId="18" fillId="0" borderId="17" xfId="0" applyNumberFormat="1" applyFont="1" applyFill="1" applyBorder="1" applyAlignment="1">
      <alignment horizontal="center" vertical="center" wrapText="1"/>
    </xf>
    <xf numFmtId="9" fontId="18" fillId="0" borderId="17" xfId="0" applyNumberFormat="1" applyFont="1" applyFill="1" applyBorder="1" applyAlignment="1">
      <alignment horizontal="center" vertical="center"/>
    </xf>
    <xf numFmtId="168" fontId="18" fillId="0" borderId="17" xfId="72" applyNumberFormat="1" applyFont="1" applyFill="1" applyBorder="1" applyAlignment="1">
      <alignment horizontal="center" vertical="center" wrapText="1"/>
    </xf>
    <xf numFmtId="9" fontId="18" fillId="0" borderId="17" xfId="0" applyNumberFormat="1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165" fontId="17" fillId="0" borderId="17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9" fontId="18" fillId="0" borderId="17" xfId="67" applyFont="1" applyFill="1" applyBorder="1" applyAlignment="1">
      <alignment horizontal="center" vertical="center" wrapText="1"/>
    </xf>
    <xf numFmtId="165" fontId="17" fillId="0" borderId="47" xfId="57" applyNumberFormat="1" applyFont="1" applyFill="1" applyBorder="1" applyAlignment="1">
      <alignment vertical="center"/>
      <protection/>
    </xf>
    <xf numFmtId="170" fontId="18" fillId="0" borderId="0" xfId="67" applyNumberFormat="1" applyFont="1" applyFill="1" applyAlignment="1">
      <alignment/>
    </xf>
    <xf numFmtId="164" fontId="18" fillId="0" borderId="0" xfId="72" applyFont="1" applyFill="1" applyAlignment="1">
      <alignment/>
    </xf>
    <xf numFmtId="171" fontId="18" fillId="0" borderId="0" xfId="0" applyNumberFormat="1" applyFont="1" applyFill="1" applyAlignment="1">
      <alignment/>
    </xf>
    <xf numFmtId="0" fontId="62" fillId="0" borderId="17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vertical="center" wrapText="1"/>
    </xf>
    <xf numFmtId="169" fontId="18" fillId="0" borderId="17" xfId="0" applyNumberFormat="1" applyFont="1" applyFill="1" applyBorder="1" applyAlignment="1">
      <alignment horizontal="center" vertical="center" wrapText="1"/>
    </xf>
    <xf numFmtId="165" fontId="62" fillId="0" borderId="17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28" xfId="0" applyFont="1" applyFill="1" applyBorder="1" applyAlignment="1">
      <alignment wrapText="1"/>
    </xf>
    <xf numFmtId="0" fontId="46" fillId="0" borderId="32" xfId="0" applyFont="1" applyFill="1" applyBorder="1" applyAlignment="1">
      <alignment horizontal="right" vertical="center" wrapText="1"/>
    </xf>
    <xf numFmtId="0" fontId="46" fillId="0" borderId="39" xfId="0" applyFont="1" applyFill="1" applyBorder="1" applyAlignment="1">
      <alignment horizontal="right" vertical="center" wrapText="1"/>
    </xf>
    <xf numFmtId="0" fontId="18" fillId="0" borderId="10" xfId="57" applyFont="1" applyFill="1" applyBorder="1" applyAlignment="1">
      <alignment horizontal="center" vertical="center" wrapText="1"/>
      <protection/>
    </xf>
    <xf numFmtId="0" fontId="0" fillId="0" borderId="40" xfId="61" applyFont="1" applyFill="1" applyBorder="1" applyAlignment="1">
      <alignment vertical="center" wrapText="1"/>
      <protection/>
    </xf>
    <xf numFmtId="165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4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1" fontId="18" fillId="0" borderId="17" xfId="67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4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165" fontId="18" fillId="0" borderId="23" xfId="0" applyNumberFormat="1" applyFont="1" applyFill="1" applyBorder="1" applyAlignment="1">
      <alignment horizontal="center" vertical="center" wrapText="1"/>
    </xf>
    <xf numFmtId="165" fontId="18" fillId="0" borderId="45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49" fontId="17" fillId="0" borderId="17" xfId="0" applyNumberFormat="1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textRotation="90" wrapText="1"/>
    </xf>
    <xf numFmtId="0" fontId="17" fillId="0" borderId="17" xfId="0" applyFont="1" applyFill="1" applyBorder="1" applyAlignment="1">
      <alignment horizontal="center" vertical="center" textRotation="90" wrapText="1"/>
    </xf>
    <xf numFmtId="0" fontId="17" fillId="0" borderId="17" xfId="54" applyFont="1" applyFill="1" applyBorder="1" applyAlignment="1">
      <alignment horizontal="center" vertical="center" wrapText="1"/>
      <protection/>
    </xf>
    <xf numFmtId="165" fontId="17" fillId="0" borderId="17" xfId="0" applyNumberFormat="1" applyFont="1" applyFill="1" applyBorder="1" applyAlignment="1">
      <alignment horizontal="center" vertical="center" wrapText="1"/>
    </xf>
    <xf numFmtId="167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7" fillId="0" borderId="17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vertical="center" wrapText="1"/>
    </xf>
    <xf numFmtId="166" fontId="17" fillId="0" borderId="1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0" borderId="17" xfId="54" applyFont="1" applyFill="1" applyBorder="1" applyAlignment="1">
      <alignment horizontal="center" vertical="center" wrapText="1"/>
      <protection/>
    </xf>
    <xf numFmtId="0" fontId="18" fillId="0" borderId="23" xfId="54" applyFont="1" applyFill="1" applyBorder="1" applyAlignment="1">
      <alignment horizontal="center" vertical="center" wrapText="1"/>
      <protection/>
    </xf>
    <xf numFmtId="0" fontId="18" fillId="0" borderId="16" xfId="54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8" fillId="0" borderId="5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right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6" fillId="0" borderId="22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58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horizontal="justify" vertical="center" wrapText="1"/>
    </xf>
    <xf numFmtId="0" fontId="46" fillId="0" borderId="17" xfId="0" applyFont="1" applyFill="1" applyBorder="1" applyAlignment="1">
      <alignment horizontal="justify" vertical="center" wrapText="1"/>
    </xf>
    <xf numFmtId="0" fontId="46" fillId="0" borderId="61" xfId="0" applyFont="1" applyFill="1" applyBorder="1" applyAlignment="1">
      <alignment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/>
    </xf>
    <xf numFmtId="0" fontId="46" fillId="0" borderId="16" xfId="0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46" fillId="0" borderId="63" xfId="0" applyFont="1" applyFill="1" applyBorder="1" applyAlignment="1">
      <alignment horizontal="center" vertical="center" wrapText="1"/>
    </xf>
    <xf numFmtId="0" fontId="46" fillId="0" borderId="64" xfId="0" applyFont="1" applyFill="1" applyBorder="1" applyAlignment="1">
      <alignment horizontal="center" vertical="center" wrapText="1"/>
    </xf>
    <xf numFmtId="0" fontId="46" fillId="0" borderId="65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66" xfId="0" applyFont="1" applyFill="1" applyBorder="1" applyAlignment="1">
      <alignment horizontal="center" vertical="center" wrapText="1"/>
    </xf>
    <xf numFmtId="0" fontId="46" fillId="0" borderId="67" xfId="0" applyFont="1" applyFill="1" applyBorder="1" applyAlignment="1">
      <alignment horizontal="center" vertical="center" wrapText="1"/>
    </xf>
    <xf numFmtId="0" fontId="46" fillId="0" borderId="68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46" fillId="0" borderId="6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right" vertical="center" wrapText="1" shrinkToFit="1"/>
    </xf>
    <xf numFmtId="0" fontId="46" fillId="0" borderId="70" xfId="0" applyFont="1" applyFill="1" applyBorder="1" applyAlignment="1">
      <alignment horizontal="center" vertical="center" wrapText="1"/>
    </xf>
    <xf numFmtId="0" fontId="46" fillId="0" borderId="71" xfId="0" applyFont="1" applyFill="1" applyBorder="1" applyAlignment="1">
      <alignment horizontal="center" vertical="center" wrapText="1"/>
    </xf>
    <xf numFmtId="0" fontId="46" fillId="0" borderId="72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6" fillId="33" borderId="58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/>
    </xf>
    <xf numFmtId="0" fontId="46" fillId="33" borderId="16" xfId="0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horizontal="center" vertical="center" wrapText="1"/>
    </xf>
    <xf numFmtId="0" fontId="46" fillId="33" borderId="59" xfId="0" applyFont="1" applyFill="1" applyBorder="1" applyAlignment="1">
      <alignment horizontal="center" vertical="center" wrapText="1"/>
    </xf>
    <xf numFmtId="0" fontId="46" fillId="33" borderId="60" xfId="0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 vertical="center" wrapText="1"/>
    </xf>
    <xf numFmtId="0" fontId="46" fillId="0" borderId="73" xfId="0" applyFont="1" applyFill="1" applyBorder="1" applyAlignment="1">
      <alignment horizontal="center" vertical="center" wrapText="1"/>
    </xf>
    <xf numFmtId="0" fontId="46" fillId="0" borderId="74" xfId="0" applyFont="1" applyFill="1" applyBorder="1" applyAlignment="1">
      <alignment horizontal="center" vertical="center" wrapText="1"/>
    </xf>
    <xf numFmtId="0" fontId="46" fillId="0" borderId="7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vertical="center" wrapText="1"/>
    </xf>
    <xf numFmtId="0" fontId="46" fillId="0" borderId="0" xfId="0" applyFont="1" applyFill="1" applyAlignment="1">
      <alignment horizontal="right" vertical="center" wrapText="1" shrinkToFit="1"/>
    </xf>
    <xf numFmtId="0" fontId="46" fillId="0" borderId="42" xfId="0" applyFont="1" applyFill="1" applyBorder="1" applyAlignment="1">
      <alignment wrapText="1"/>
    </xf>
    <xf numFmtId="165" fontId="27" fillId="0" borderId="2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0" fontId="54" fillId="0" borderId="61" xfId="0" applyFont="1" applyFill="1" applyBorder="1" applyAlignment="1">
      <alignment vertical="center" wrapText="1"/>
    </xf>
    <xf numFmtId="0" fontId="46" fillId="0" borderId="76" xfId="0" applyFont="1" applyFill="1" applyBorder="1" applyAlignment="1">
      <alignment horizontal="center" vertical="center" wrapText="1"/>
    </xf>
    <xf numFmtId="0" fontId="46" fillId="0" borderId="77" xfId="0" applyFont="1" applyFill="1" applyBorder="1" applyAlignment="1">
      <alignment horizontal="center" vertical="center" wrapText="1"/>
    </xf>
    <xf numFmtId="0" fontId="46" fillId="0" borderId="78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justify" vertical="center" wrapText="1"/>
    </xf>
    <xf numFmtId="0" fontId="46" fillId="0" borderId="17" xfId="0" applyFont="1" applyBorder="1" applyAlignment="1">
      <alignment horizontal="justify" vertical="center" wrapText="1"/>
    </xf>
    <xf numFmtId="0" fontId="46" fillId="0" borderId="61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79" xfId="0" applyFont="1" applyFill="1" applyBorder="1" applyAlignment="1">
      <alignment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6" fillId="0" borderId="79" xfId="0" applyFont="1" applyFill="1" applyBorder="1" applyAlignment="1">
      <alignment horizontal="center" vertical="center" wrapText="1"/>
    </xf>
    <xf numFmtId="0" fontId="46" fillId="0" borderId="80" xfId="0" applyFont="1" applyFill="1" applyBorder="1" applyAlignment="1">
      <alignment horizontal="center" vertical="center" wrapText="1"/>
    </xf>
    <xf numFmtId="0" fontId="46" fillId="0" borderId="81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58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justify" vertical="center" wrapText="1"/>
    </xf>
    <xf numFmtId="0" fontId="18" fillId="0" borderId="17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horizontal="right" vertical="center" wrapText="1" shrinkToFit="1"/>
    </xf>
    <xf numFmtId="0" fontId="18" fillId="0" borderId="61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58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/>
    </xf>
    <xf numFmtId="0" fontId="18" fillId="33" borderId="16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8" fillId="33" borderId="59" xfId="0" applyFont="1" applyFill="1" applyBorder="1" applyAlignment="1">
      <alignment horizontal="center" vertical="center" wrapText="1"/>
    </xf>
    <xf numFmtId="0" fontId="18" fillId="33" borderId="60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17" fillId="0" borderId="42" xfId="57" applyFont="1" applyFill="1" applyBorder="1" applyAlignment="1">
      <alignment horizontal="center" vertical="center"/>
      <protection/>
    </xf>
    <xf numFmtId="0" fontId="17" fillId="0" borderId="0" xfId="57" applyFont="1" applyFill="1" applyAlignment="1">
      <alignment horizontal="left"/>
      <protection/>
    </xf>
    <xf numFmtId="0" fontId="54" fillId="0" borderId="0" xfId="0" applyFont="1" applyFill="1" applyAlignment="1">
      <alignment horizontal="left"/>
    </xf>
    <xf numFmtId="0" fontId="18" fillId="0" borderId="0" xfId="57" applyFont="1" applyFill="1" applyAlignment="1">
      <alignment horizontal="right" wrapText="1"/>
      <protection/>
    </xf>
    <xf numFmtId="0" fontId="46" fillId="0" borderId="0" xfId="0" applyFont="1" applyFill="1" applyAlignment="1">
      <alignment horizontal="center" vertical="center"/>
    </xf>
    <xf numFmtId="0" fontId="17" fillId="0" borderId="42" xfId="57" applyFont="1" applyFill="1" applyBorder="1" applyAlignment="1">
      <alignment horizontal="left"/>
      <protection/>
    </xf>
    <xf numFmtId="0" fontId="17" fillId="0" borderId="0" xfId="57" applyFont="1" applyFill="1" applyAlignment="1">
      <alignment/>
      <protection/>
    </xf>
    <xf numFmtId="0" fontId="54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0" fillId="0" borderId="0" xfId="61" applyFont="1" applyFill="1" applyAlignment="1">
      <alignment horizontal="center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приложение 1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7 2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3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86"/>
  <sheetViews>
    <sheetView tabSelected="1" zoomScale="70" zoomScaleNormal="70" zoomScaleSheetLayoutView="70" zoomScalePageLayoutView="90" workbookViewId="0" topLeftCell="A1">
      <pane xSplit="7" ySplit="7" topLeftCell="H30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2" sqref="A2:S2"/>
    </sheetView>
  </sheetViews>
  <sheetFormatPr defaultColWidth="9.140625" defaultRowHeight="12.75"/>
  <cols>
    <col min="1" max="1" width="11.140625" style="342" customWidth="1"/>
    <col min="2" max="2" width="8.28125" style="211" customWidth="1"/>
    <col min="3" max="3" width="14.7109375" style="211" hidden="1" customWidth="1"/>
    <col min="4" max="4" width="47.421875" style="211" customWidth="1"/>
    <col min="5" max="5" width="13.57421875" style="408" customWidth="1"/>
    <col min="6" max="6" width="19.8515625" style="408" customWidth="1"/>
    <col min="7" max="7" width="19.00390625" style="408" customWidth="1"/>
    <col min="8" max="12" width="18.57421875" style="239" customWidth="1"/>
    <col min="13" max="13" width="41.28125" style="211" customWidth="1"/>
    <col min="14" max="14" width="20.57421875" style="408" customWidth="1"/>
    <col min="15" max="15" width="17.7109375" style="211" customWidth="1"/>
    <col min="16" max="16" width="17.421875" style="211" customWidth="1"/>
    <col min="17" max="17" width="19.7109375" style="211" customWidth="1"/>
    <col min="18" max="18" width="19.421875" style="211" customWidth="1"/>
    <col min="19" max="19" width="19.8515625" style="211" customWidth="1"/>
    <col min="20" max="16384" width="9.140625" style="211" customWidth="1"/>
  </cols>
  <sheetData>
    <row r="1" spans="1:19" ht="66.75" customHeight="1">
      <c r="A1" s="493" t="s">
        <v>61</v>
      </c>
      <c r="B1" s="493"/>
      <c r="C1" s="493"/>
      <c r="D1" s="493"/>
      <c r="M1" s="212"/>
      <c r="P1" s="432"/>
      <c r="Q1" s="504" t="s">
        <v>516</v>
      </c>
      <c r="R1" s="504"/>
      <c r="S1" s="504"/>
    </row>
    <row r="2" spans="1:19" ht="15.75">
      <c r="A2" s="494" t="s">
        <v>277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</row>
    <row r="3" spans="1:19" ht="21" customHeight="1">
      <c r="A3" s="481" t="s">
        <v>508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</row>
    <row r="4" spans="4:9" ht="40.5" customHeight="1">
      <c r="D4" s="221"/>
      <c r="E4" s="342"/>
      <c r="F4" s="342"/>
      <c r="G4" s="342"/>
      <c r="H4" s="409"/>
      <c r="I4" s="409"/>
    </row>
    <row r="5" spans="1:19" ht="15.75">
      <c r="A5" s="486" t="s">
        <v>1</v>
      </c>
      <c r="B5" s="487" t="s">
        <v>2</v>
      </c>
      <c r="C5" s="487" t="s">
        <v>3</v>
      </c>
      <c r="D5" s="485" t="s">
        <v>4</v>
      </c>
      <c r="E5" s="488" t="s">
        <v>5</v>
      </c>
      <c r="F5" s="488" t="s">
        <v>6</v>
      </c>
      <c r="G5" s="488" t="s">
        <v>7</v>
      </c>
      <c r="H5" s="489" t="s">
        <v>41</v>
      </c>
      <c r="I5" s="489"/>
      <c r="J5" s="489"/>
      <c r="K5" s="489"/>
      <c r="L5" s="489"/>
      <c r="M5" s="485" t="s">
        <v>8</v>
      </c>
      <c r="N5" s="485" t="s">
        <v>9</v>
      </c>
      <c r="O5" s="485" t="s">
        <v>10</v>
      </c>
      <c r="P5" s="485" t="s">
        <v>11</v>
      </c>
      <c r="Q5" s="485"/>
      <c r="R5" s="485"/>
      <c r="S5" s="485"/>
    </row>
    <row r="6" spans="1:19" ht="33" customHeight="1">
      <c r="A6" s="486"/>
      <c r="B6" s="487"/>
      <c r="C6" s="487"/>
      <c r="D6" s="485"/>
      <c r="E6" s="488"/>
      <c r="F6" s="488"/>
      <c r="G6" s="488"/>
      <c r="H6" s="489"/>
      <c r="I6" s="489"/>
      <c r="J6" s="489"/>
      <c r="K6" s="489"/>
      <c r="L6" s="489"/>
      <c r="M6" s="485"/>
      <c r="N6" s="485"/>
      <c r="O6" s="485"/>
      <c r="P6" s="485"/>
      <c r="Q6" s="485"/>
      <c r="R6" s="485"/>
      <c r="S6" s="485"/>
    </row>
    <row r="7" spans="1:19" ht="40.5" customHeight="1">
      <c r="A7" s="486"/>
      <c r="B7" s="487"/>
      <c r="C7" s="487"/>
      <c r="D7" s="485"/>
      <c r="E7" s="488"/>
      <c r="F7" s="488"/>
      <c r="G7" s="488"/>
      <c r="H7" s="410" t="s">
        <v>73</v>
      </c>
      <c r="I7" s="410" t="s">
        <v>74</v>
      </c>
      <c r="J7" s="410" t="s">
        <v>75</v>
      </c>
      <c r="K7" s="410" t="s">
        <v>76</v>
      </c>
      <c r="L7" s="410" t="s">
        <v>77</v>
      </c>
      <c r="M7" s="485"/>
      <c r="N7" s="485"/>
      <c r="O7" s="411" t="s">
        <v>73</v>
      </c>
      <c r="P7" s="411" t="s">
        <v>74</v>
      </c>
      <c r="Q7" s="411" t="s">
        <v>75</v>
      </c>
      <c r="R7" s="411" t="s">
        <v>76</v>
      </c>
      <c r="S7" s="411" t="s">
        <v>77</v>
      </c>
    </row>
    <row r="8" spans="1:19" s="232" customFormat="1" ht="34.5" customHeight="1">
      <c r="A8" s="499">
        <v>1</v>
      </c>
      <c r="B8" s="500"/>
      <c r="C8" s="500">
        <v>0</v>
      </c>
      <c r="D8" s="496" t="s">
        <v>509</v>
      </c>
      <c r="E8" s="502" t="s">
        <v>86</v>
      </c>
      <c r="F8" s="501"/>
      <c r="G8" s="485"/>
      <c r="H8" s="489">
        <f>SUM(H10:H19)</f>
        <v>67500.79999999999</v>
      </c>
      <c r="I8" s="489">
        <f>SUM(I10:I19)</f>
        <v>82898.94318987982</v>
      </c>
      <c r="J8" s="489">
        <f>SUM(J10:J19)</f>
        <v>91646.20000000001</v>
      </c>
      <c r="K8" s="489">
        <f>SUM(K10:K19)</f>
        <v>92081.40000000001</v>
      </c>
      <c r="L8" s="489">
        <f>SUM(L10:L19)</f>
        <v>92910.79999999999</v>
      </c>
      <c r="M8" s="498" t="s">
        <v>409</v>
      </c>
      <c r="N8" s="497" t="s">
        <v>101</v>
      </c>
      <c r="O8" s="497">
        <v>21.9</v>
      </c>
      <c r="P8" s="497">
        <v>21.9</v>
      </c>
      <c r="Q8" s="497">
        <v>22.1</v>
      </c>
      <c r="R8" s="497">
        <v>22.5</v>
      </c>
      <c r="S8" s="462">
        <v>23</v>
      </c>
    </row>
    <row r="9" spans="1:19" s="232" customFormat="1" ht="44.25" customHeight="1">
      <c r="A9" s="499"/>
      <c r="B9" s="500"/>
      <c r="C9" s="500"/>
      <c r="D9" s="496"/>
      <c r="E9" s="503"/>
      <c r="F9" s="501"/>
      <c r="G9" s="485"/>
      <c r="H9" s="489"/>
      <c r="I9" s="489"/>
      <c r="J9" s="489"/>
      <c r="K9" s="489"/>
      <c r="L9" s="489"/>
      <c r="M9" s="498"/>
      <c r="N9" s="497"/>
      <c r="O9" s="497"/>
      <c r="P9" s="497"/>
      <c r="Q9" s="497"/>
      <c r="R9" s="497"/>
      <c r="S9" s="462"/>
    </row>
    <row r="10" spans="1:19" s="232" customFormat="1" ht="31.5">
      <c r="A10" s="291">
        <v>1</v>
      </c>
      <c r="B10" s="415">
        <v>1</v>
      </c>
      <c r="C10" s="412"/>
      <c r="D10" s="413" t="s">
        <v>13</v>
      </c>
      <c r="E10" s="238" t="s">
        <v>86</v>
      </c>
      <c r="F10" s="238" t="s">
        <v>87</v>
      </c>
      <c r="G10" s="238" t="s">
        <v>274</v>
      </c>
      <c r="H10" s="414">
        <f>4222.5</f>
        <v>4222.5</v>
      </c>
      <c r="I10" s="414">
        <v>7231.94443003016</v>
      </c>
      <c r="J10" s="414">
        <v>8247.3</v>
      </c>
      <c r="K10" s="414">
        <v>8247.3</v>
      </c>
      <c r="L10" s="414">
        <v>8247.3</v>
      </c>
      <c r="M10" s="349" t="s">
        <v>153</v>
      </c>
      <c r="N10" s="343" t="s">
        <v>101</v>
      </c>
      <c r="O10" s="343">
        <v>14.3</v>
      </c>
      <c r="P10" s="343">
        <v>14.3</v>
      </c>
      <c r="Q10" s="343">
        <v>14.5</v>
      </c>
      <c r="R10" s="343">
        <v>14.7</v>
      </c>
      <c r="S10" s="343">
        <v>15</v>
      </c>
    </row>
    <row r="11" spans="1:19" ht="47.25">
      <c r="A11" s="291">
        <v>1</v>
      </c>
      <c r="B11" s="415">
        <v>2</v>
      </c>
      <c r="C11" s="224">
        <v>0</v>
      </c>
      <c r="D11" s="413" t="s">
        <v>14</v>
      </c>
      <c r="E11" s="343" t="s">
        <v>86</v>
      </c>
      <c r="F11" s="343" t="s">
        <v>88</v>
      </c>
      <c r="G11" s="343" t="s">
        <v>225</v>
      </c>
      <c r="H11" s="414">
        <v>3501.4</v>
      </c>
      <c r="I11" s="414">
        <v>4406.603216311778</v>
      </c>
      <c r="J11" s="414">
        <v>5281</v>
      </c>
      <c r="K11" s="414">
        <v>5281</v>
      </c>
      <c r="L11" s="414">
        <v>5281</v>
      </c>
      <c r="M11" s="349" t="s">
        <v>354</v>
      </c>
      <c r="N11" s="343" t="s">
        <v>101</v>
      </c>
      <c r="O11" s="343">
        <v>13.1</v>
      </c>
      <c r="P11" s="224">
        <v>13.1</v>
      </c>
      <c r="Q11" s="224" t="s">
        <v>227</v>
      </c>
      <c r="R11" s="224" t="s">
        <v>227</v>
      </c>
      <c r="S11" s="343" t="s">
        <v>227</v>
      </c>
    </row>
    <row r="12" spans="1:19" ht="47.25">
      <c r="A12" s="291">
        <v>1</v>
      </c>
      <c r="B12" s="415">
        <v>3</v>
      </c>
      <c r="C12" s="416">
        <v>0</v>
      </c>
      <c r="D12" s="413" t="s">
        <v>367</v>
      </c>
      <c r="E12" s="343" t="s">
        <v>86</v>
      </c>
      <c r="F12" s="343" t="s">
        <v>89</v>
      </c>
      <c r="G12" s="343" t="s">
        <v>226</v>
      </c>
      <c r="H12" s="414">
        <v>4584.9</v>
      </c>
      <c r="I12" s="414">
        <v>6082.847134246053</v>
      </c>
      <c r="J12" s="414">
        <v>7040.8</v>
      </c>
      <c r="K12" s="414">
        <v>7040.8</v>
      </c>
      <c r="L12" s="414">
        <v>7040.8</v>
      </c>
      <c r="M12" s="349" t="s">
        <v>513</v>
      </c>
      <c r="N12" s="343" t="s">
        <v>12</v>
      </c>
      <c r="O12" s="417">
        <v>3472</v>
      </c>
      <c r="P12" s="417">
        <v>3472</v>
      </c>
      <c r="Q12" s="417">
        <v>3472</v>
      </c>
      <c r="R12" s="417">
        <v>3472</v>
      </c>
      <c r="S12" s="417">
        <v>3472</v>
      </c>
    </row>
    <row r="13" spans="1:19" ht="47.25">
      <c r="A13" s="291">
        <v>1</v>
      </c>
      <c r="B13" s="415">
        <v>4</v>
      </c>
      <c r="C13" s="416">
        <v>0</v>
      </c>
      <c r="D13" s="413" t="s">
        <v>15</v>
      </c>
      <c r="E13" s="343" t="s">
        <v>86</v>
      </c>
      <c r="F13" s="343" t="s">
        <v>95</v>
      </c>
      <c r="G13" s="343" t="s">
        <v>329</v>
      </c>
      <c r="H13" s="414">
        <v>1079.4</v>
      </c>
      <c r="I13" s="414">
        <v>1546.6544041610136</v>
      </c>
      <c r="J13" s="414">
        <v>2277.8</v>
      </c>
      <c r="K13" s="414">
        <v>2277.8</v>
      </c>
      <c r="L13" s="414">
        <v>2277.8</v>
      </c>
      <c r="M13" s="349" t="s">
        <v>410</v>
      </c>
      <c r="N13" s="343" t="s">
        <v>101</v>
      </c>
      <c r="O13" s="438"/>
      <c r="P13" s="346">
        <v>100</v>
      </c>
      <c r="Q13" s="343">
        <v>100</v>
      </c>
      <c r="R13" s="343">
        <v>100</v>
      </c>
      <c r="S13" s="343">
        <v>100</v>
      </c>
    </row>
    <row r="14" spans="1:19" ht="63">
      <c r="A14" s="291">
        <v>1</v>
      </c>
      <c r="B14" s="415">
        <v>5</v>
      </c>
      <c r="C14" s="416">
        <v>0</v>
      </c>
      <c r="D14" s="349" t="s">
        <v>16</v>
      </c>
      <c r="E14" s="343" t="s">
        <v>86</v>
      </c>
      <c r="F14" s="343" t="s">
        <v>154</v>
      </c>
      <c r="G14" s="343" t="s">
        <v>88</v>
      </c>
      <c r="H14" s="414">
        <v>3275.7</v>
      </c>
      <c r="I14" s="414">
        <v>4903.889810856947</v>
      </c>
      <c r="J14" s="414">
        <v>5802.9</v>
      </c>
      <c r="K14" s="414">
        <v>5802.9</v>
      </c>
      <c r="L14" s="414">
        <v>5802.9</v>
      </c>
      <c r="M14" s="349" t="s">
        <v>158</v>
      </c>
      <c r="N14" s="343" t="s">
        <v>101</v>
      </c>
      <c r="O14" s="343">
        <v>18.7</v>
      </c>
      <c r="P14" s="343">
        <v>18.7</v>
      </c>
      <c r="Q14" s="343">
        <v>18.7</v>
      </c>
      <c r="R14" s="343">
        <v>18.7</v>
      </c>
      <c r="S14" s="343">
        <v>18.7</v>
      </c>
    </row>
    <row r="15" spans="1:19" ht="47.25">
      <c r="A15" s="291">
        <v>1</v>
      </c>
      <c r="B15" s="415">
        <v>6</v>
      </c>
      <c r="C15" s="416"/>
      <c r="D15" s="349" t="s">
        <v>331</v>
      </c>
      <c r="E15" s="343" t="s">
        <v>86</v>
      </c>
      <c r="F15" s="343" t="s">
        <v>144</v>
      </c>
      <c r="G15" s="343"/>
      <c r="H15" s="414">
        <v>1317.7</v>
      </c>
      <c r="I15" s="414">
        <v>2256.84622272368</v>
      </c>
      <c r="J15" s="414">
        <v>3023.5</v>
      </c>
      <c r="K15" s="414">
        <v>3023.5</v>
      </c>
      <c r="L15" s="414">
        <v>3023.5</v>
      </c>
      <c r="M15" s="349" t="s">
        <v>388</v>
      </c>
      <c r="N15" s="343" t="s">
        <v>349</v>
      </c>
      <c r="O15" s="343">
        <v>2</v>
      </c>
      <c r="P15" s="343">
        <v>2</v>
      </c>
      <c r="Q15" s="343" t="s">
        <v>368</v>
      </c>
      <c r="R15" s="343" t="s">
        <v>368</v>
      </c>
      <c r="S15" s="343" t="s">
        <v>368</v>
      </c>
    </row>
    <row r="16" spans="1:19" ht="47.25">
      <c r="A16" s="291">
        <v>1</v>
      </c>
      <c r="B16" s="415">
        <v>7</v>
      </c>
      <c r="C16" s="416">
        <v>0</v>
      </c>
      <c r="D16" s="349" t="s">
        <v>342</v>
      </c>
      <c r="E16" s="343" t="s">
        <v>86</v>
      </c>
      <c r="F16" s="343" t="s">
        <v>90</v>
      </c>
      <c r="G16" s="343" t="s">
        <v>134</v>
      </c>
      <c r="H16" s="414">
        <f>3058.4</f>
        <v>3058.4</v>
      </c>
      <c r="I16" s="414">
        <f>4223.345899301</f>
        <v>4223.345899301</v>
      </c>
      <c r="J16" s="414">
        <v>5088.3</v>
      </c>
      <c r="K16" s="414">
        <v>5088.3</v>
      </c>
      <c r="L16" s="414">
        <v>5088.3</v>
      </c>
      <c r="M16" s="349" t="s">
        <v>395</v>
      </c>
      <c r="N16" s="343" t="s">
        <v>101</v>
      </c>
      <c r="O16" s="343"/>
      <c r="P16" s="343"/>
      <c r="Q16" s="343">
        <v>100</v>
      </c>
      <c r="R16" s="343">
        <v>100</v>
      </c>
      <c r="S16" s="343">
        <v>100</v>
      </c>
    </row>
    <row r="17" spans="1:19" ht="189">
      <c r="A17" s="291">
        <v>1</v>
      </c>
      <c r="B17" s="415">
        <v>8</v>
      </c>
      <c r="C17" s="416"/>
      <c r="D17" s="349" t="s">
        <v>433</v>
      </c>
      <c r="E17" s="343" t="s">
        <v>86</v>
      </c>
      <c r="F17" s="343" t="s">
        <v>93</v>
      </c>
      <c r="G17" s="343" t="s">
        <v>92</v>
      </c>
      <c r="H17" s="414">
        <v>24822.1</v>
      </c>
      <c r="I17" s="414">
        <v>26929.1</v>
      </c>
      <c r="J17" s="414">
        <v>28275.6</v>
      </c>
      <c r="K17" s="414">
        <v>28275.6</v>
      </c>
      <c r="L17" s="414">
        <v>28689.199999999997</v>
      </c>
      <c r="M17" s="349" t="s">
        <v>434</v>
      </c>
      <c r="N17" s="343" t="s">
        <v>12</v>
      </c>
      <c r="O17" s="430">
        <v>3</v>
      </c>
      <c r="P17" s="430">
        <v>5</v>
      </c>
      <c r="Q17" s="430">
        <v>20</v>
      </c>
      <c r="R17" s="430">
        <v>30</v>
      </c>
      <c r="S17" s="430">
        <v>50</v>
      </c>
    </row>
    <row r="18" spans="1:19" ht="47.25">
      <c r="A18" s="291">
        <v>1</v>
      </c>
      <c r="B18" s="415">
        <v>9</v>
      </c>
      <c r="C18" s="416"/>
      <c r="D18" s="349" t="s">
        <v>133</v>
      </c>
      <c r="E18" s="343" t="s">
        <v>86</v>
      </c>
      <c r="F18" s="343" t="s">
        <v>94</v>
      </c>
      <c r="G18" s="343"/>
      <c r="H18" s="414">
        <v>1411.2</v>
      </c>
      <c r="I18" s="414">
        <v>1796.812072249196</v>
      </c>
      <c r="J18" s="414">
        <v>1886.6</v>
      </c>
      <c r="K18" s="414">
        <v>1886.6</v>
      </c>
      <c r="L18" s="414">
        <v>1886.6</v>
      </c>
      <c r="M18" s="349" t="s">
        <v>396</v>
      </c>
      <c r="N18" s="343" t="s">
        <v>155</v>
      </c>
      <c r="O18" s="430"/>
      <c r="P18" s="430"/>
      <c r="Q18" s="430">
        <v>1</v>
      </c>
      <c r="R18" s="430">
        <v>1</v>
      </c>
      <c r="S18" s="430">
        <v>50</v>
      </c>
    </row>
    <row r="19" spans="1:19" ht="15.75">
      <c r="A19" s="492">
        <v>1</v>
      </c>
      <c r="B19" s="490">
        <v>10</v>
      </c>
      <c r="C19" s="491"/>
      <c r="D19" s="465" t="s">
        <v>312</v>
      </c>
      <c r="E19" s="466" t="s">
        <v>386</v>
      </c>
      <c r="F19" s="466" t="s">
        <v>387</v>
      </c>
      <c r="G19" s="462"/>
      <c r="H19" s="461">
        <v>20227.5</v>
      </c>
      <c r="I19" s="461">
        <v>23520.9</v>
      </c>
      <c r="J19" s="461">
        <v>24722.4</v>
      </c>
      <c r="K19" s="461">
        <v>25157.600000000002</v>
      </c>
      <c r="L19" s="461">
        <v>25573.4</v>
      </c>
      <c r="M19" s="349" t="s">
        <v>357</v>
      </c>
      <c r="N19" s="343" t="s">
        <v>344</v>
      </c>
      <c r="O19" s="343"/>
      <c r="P19" s="417">
        <v>60000</v>
      </c>
      <c r="Q19" s="417">
        <v>60000</v>
      </c>
      <c r="R19" s="417">
        <v>60000</v>
      </c>
      <c r="S19" s="417">
        <v>60000</v>
      </c>
    </row>
    <row r="20" spans="1:19" ht="31.5">
      <c r="A20" s="492"/>
      <c r="B20" s="490"/>
      <c r="C20" s="491"/>
      <c r="D20" s="465"/>
      <c r="E20" s="467"/>
      <c r="F20" s="467"/>
      <c r="G20" s="462"/>
      <c r="H20" s="461"/>
      <c r="I20" s="461"/>
      <c r="J20" s="461"/>
      <c r="K20" s="461"/>
      <c r="L20" s="461"/>
      <c r="M20" s="349" t="s">
        <v>356</v>
      </c>
      <c r="N20" s="343" t="s">
        <v>344</v>
      </c>
      <c r="O20" s="343"/>
      <c r="P20" s="343">
        <v>947</v>
      </c>
      <c r="Q20" s="343">
        <v>947</v>
      </c>
      <c r="R20" s="343">
        <v>947</v>
      </c>
      <c r="S20" s="343">
        <v>947</v>
      </c>
    </row>
    <row r="21" spans="1:19" ht="15.75">
      <c r="A21" s="492"/>
      <c r="B21" s="490"/>
      <c r="C21" s="491"/>
      <c r="D21" s="465"/>
      <c r="E21" s="468"/>
      <c r="F21" s="468"/>
      <c r="G21" s="462"/>
      <c r="H21" s="461"/>
      <c r="I21" s="461"/>
      <c r="J21" s="461"/>
      <c r="K21" s="461"/>
      <c r="L21" s="461"/>
      <c r="M21" s="349" t="s">
        <v>389</v>
      </c>
      <c r="N21" s="343" t="s">
        <v>344</v>
      </c>
      <c r="O21" s="343"/>
      <c r="P21" s="343">
        <v>250</v>
      </c>
      <c r="Q21" s="343">
        <v>250</v>
      </c>
      <c r="R21" s="343">
        <v>250</v>
      </c>
      <c r="S21" s="343">
        <v>250</v>
      </c>
    </row>
    <row r="22" spans="1:19" ht="51.75" customHeight="1">
      <c r="A22" s="483" t="s">
        <v>70</v>
      </c>
      <c r="B22" s="463"/>
      <c r="C22" s="463"/>
      <c r="D22" s="498" t="s">
        <v>510</v>
      </c>
      <c r="E22" s="505"/>
      <c r="F22" s="485"/>
      <c r="G22" s="485"/>
      <c r="H22" s="489">
        <f>SUM(H24:H41)</f>
        <v>810657.4400375427</v>
      </c>
      <c r="I22" s="489">
        <f>SUM(I24:I41)</f>
        <v>969277.3</v>
      </c>
      <c r="J22" s="489">
        <f>SUM(J24:J41)</f>
        <v>1028256.2</v>
      </c>
      <c r="K22" s="489">
        <f>SUM(K24:K41)</f>
        <v>1067215.2999999998</v>
      </c>
      <c r="L22" s="489">
        <f>SUM(L24:L41)</f>
        <v>1088564.1698376068</v>
      </c>
      <c r="M22" s="465" t="s">
        <v>415</v>
      </c>
      <c r="N22" s="462" t="s">
        <v>12</v>
      </c>
      <c r="O22" s="473" t="s">
        <v>416</v>
      </c>
      <c r="P22" s="473" t="s">
        <v>416</v>
      </c>
      <c r="Q22" s="473" t="s">
        <v>148</v>
      </c>
      <c r="R22" s="473" t="s">
        <v>417</v>
      </c>
      <c r="S22" s="473" t="s">
        <v>418</v>
      </c>
    </row>
    <row r="23" spans="1:19" ht="94.5" customHeight="1">
      <c r="A23" s="483"/>
      <c r="B23" s="463"/>
      <c r="C23" s="463"/>
      <c r="D23" s="498"/>
      <c r="E23" s="506"/>
      <c r="F23" s="485"/>
      <c r="G23" s="485"/>
      <c r="H23" s="489"/>
      <c r="I23" s="489"/>
      <c r="J23" s="489"/>
      <c r="K23" s="489"/>
      <c r="L23" s="489"/>
      <c r="M23" s="465"/>
      <c r="N23" s="462"/>
      <c r="O23" s="473"/>
      <c r="P23" s="473"/>
      <c r="Q23" s="473"/>
      <c r="R23" s="473"/>
      <c r="S23" s="473"/>
    </row>
    <row r="24" spans="1:19" ht="47.25">
      <c r="A24" s="463" t="s">
        <v>70</v>
      </c>
      <c r="B24" s="463" t="s">
        <v>124</v>
      </c>
      <c r="C24" s="463"/>
      <c r="D24" s="465" t="s">
        <v>165</v>
      </c>
      <c r="E24" s="462"/>
      <c r="F24" s="462" t="s">
        <v>78</v>
      </c>
      <c r="G24" s="462" t="s">
        <v>151</v>
      </c>
      <c r="H24" s="461">
        <f>1679.94003754279+33478.6+352727.2</f>
        <v>387885.74003754277</v>
      </c>
      <c r="I24" s="461">
        <f>502196.1+2023.6</f>
        <v>504219.69999999995</v>
      </c>
      <c r="J24" s="461">
        <f>541374.2</f>
        <v>541374.2</v>
      </c>
      <c r="K24" s="461">
        <v>561886.0642564177</v>
      </c>
      <c r="L24" s="461">
        <v>574608.1437343152</v>
      </c>
      <c r="M24" s="419" t="s">
        <v>505</v>
      </c>
      <c r="N24" s="343" t="s">
        <v>71</v>
      </c>
      <c r="O24" s="343">
        <v>14</v>
      </c>
      <c r="P24" s="420">
        <v>14</v>
      </c>
      <c r="Q24" s="420">
        <v>15</v>
      </c>
      <c r="R24" s="420">
        <v>16</v>
      </c>
      <c r="S24" s="420">
        <v>17</v>
      </c>
    </row>
    <row r="25" spans="1:19" ht="15.75">
      <c r="A25" s="463"/>
      <c r="B25" s="463"/>
      <c r="C25" s="463"/>
      <c r="D25" s="465"/>
      <c r="E25" s="462"/>
      <c r="F25" s="462"/>
      <c r="G25" s="462"/>
      <c r="H25" s="461"/>
      <c r="I25" s="461"/>
      <c r="J25" s="461"/>
      <c r="K25" s="461"/>
      <c r="L25" s="461"/>
      <c r="M25" s="465" t="s">
        <v>506</v>
      </c>
      <c r="N25" s="462" t="s">
        <v>344</v>
      </c>
      <c r="O25" s="462">
        <v>40</v>
      </c>
      <c r="P25" s="464">
        <v>45</v>
      </c>
      <c r="Q25" s="464">
        <v>60</v>
      </c>
      <c r="R25" s="464">
        <v>70</v>
      </c>
      <c r="S25" s="461" t="s">
        <v>421</v>
      </c>
    </row>
    <row r="26" spans="1:19" ht="15.75">
      <c r="A26" s="463"/>
      <c r="B26" s="463"/>
      <c r="C26" s="463"/>
      <c r="D26" s="465"/>
      <c r="E26" s="462"/>
      <c r="F26" s="462"/>
      <c r="G26" s="462"/>
      <c r="H26" s="461"/>
      <c r="I26" s="461"/>
      <c r="J26" s="461"/>
      <c r="K26" s="461"/>
      <c r="L26" s="461"/>
      <c r="M26" s="465"/>
      <c r="N26" s="462"/>
      <c r="O26" s="462"/>
      <c r="P26" s="464"/>
      <c r="Q26" s="464"/>
      <c r="R26" s="464"/>
      <c r="S26" s="461"/>
    </row>
    <row r="27" spans="1:19" ht="31.5">
      <c r="A27" s="463" t="s">
        <v>70</v>
      </c>
      <c r="B27" s="463" t="s">
        <v>125</v>
      </c>
      <c r="C27" s="463"/>
      <c r="D27" s="465" t="s">
        <v>246</v>
      </c>
      <c r="E27" s="462"/>
      <c r="F27" s="462" t="s">
        <v>78</v>
      </c>
      <c r="G27" s="462" t="s">
        <v>424</v>
      </c>
      <c r="H27" s="461">
        <f>111169.6+15407+48400</f>
        <v>174976.6</v>
      </c>
      <c r="I27" s="461">
        <f>104305.7+15000+53760</f>
        <v>173065.7</v>
      </c>
      <c r="J27" s="461">
        <v>179031</v>
      </c>
      <c r="K27" s="461">
        <v>185814.2186493016</v>
      </c>
      <c r="L27" s="461">
        <v>188043.9892730932</v>
      </c>
      <c r="M27" s="349" t="s">
        <v>358</v>
      </c>
      <c r="N27" s="343" t="s">
        <v>72</v>
      </c>
      <c r="O27" s="421" t="s">
        <v>455</v>
      </c>
      <c r="P27" s="421" t="s">
        <v>455</v>
      </c>
      <c r="Q27" s="421" t="s">
        <v>455</v>
      </c>
      <c r="R27" s="421" t="s">
        <v>455</v>
      </c>
      <c r="S27" s="421" t="s">
        <v>455</v>
      </c>
    </row>
    <row r="28" spans="1:19" ht="84" customHeight="1">
      <c r="A28" s="463"/>
      <c r="B28" s="463"/>
      <c r="C28" s="463"/>
      <c r="D28" s="465"/>
      <c r="E28" s="462"/>
      <c r="F28" s="462"/>
      <c r="G28" s="462"/>
      <c r="H28" s="461"/>
      <c r="I28" s="461"/>
      <c r="J28" s="461"/>
      <c r="K28" s="461"/>
      <c r="L28" s="461"/>
      <c r="M28" s="349" t="s">
        <v>371</v>
      </c>
      <c r="N28" s="343" t="s">
        <v>399</v>
      </c>
      <c r="O28" s="421" t="s">
        <v>456</v>
      </c>
      <c r="P28" s="421" t="s">
        <v>456</v>
      </c>
      <c r="Q28" s="421" t="s">
        <v>456</v>
      </c>
      <c r="R28" s="421" t="s">
        <v>456</v>
      </c>
      <c r="S28" s="421" t="s">
        <v>456</v>
      </c>
    </row>
    <row r="29" spans="1:19" ht="22.5" customHeight="1" hidden="1">
      <c r="A29" s="463" t="s">
        <v>70</v>
      </c>
      <c r="B29" s="463" t="s">
        <v>126</v>
      </c>
      <c r="C29" s="463"/>
      <c r="D29" s="465" t="s">
        <v>99</v>
      </c>
      <c r="E29" s="343"/>
      <c r="F29" s="462" t="s">
        <v>78</v>
      </c>
      <c r="G29" s="462" t="s">
        <v>79</v>
      </c>
      <c r="H29" s="461">
        <f>-2800+37446.5</f>
        <v>34646.5</v>
      </c>
      <c r="I29" s="461">
        <f>42766.1-2800</f>
        <v>39966.1</v>
      </c>
      <c r="J29" s="461">
        <v>46717.4</v>
      </c>
      <c r="K29" s="461">
        <v>48487.452889873166</v>
      </c>
      <c r="L29" s="461">
        <v>49457.201947670634</v>
      </c>
      <c r="M29" s="349"/>
      <c r="N29" s="343"/>
      <c r="O29" s="346"/>
      <c r="P29" s="346"/>
      <c r="Q29" s="346"/>
      <c r="R29" s="346"/>
      <c r="S29" s="346"/>
    </row>
    <row r="30" spans="1:19" ht="22.5" customHeight="1">
      <c r="A30" s="463"/>
      <c r="B30" s="463"/>
      <c r="C30" s="463"/>
      <c r="D30" s="465"/>
      <c r="E30" s="466"/>
      <c r="F30" s="462"/>
      <c r="G30" s="462"/>
      <c r="H30" s="461"/>
      <c r="I30" s="461"/>
      <c r="J30" s="461"/>
      <c r="K30" s="461"/>
      <c r="L30" s="461"/>
      <c r="M30" s="465" t="s">
        <v>397</v>
      </c>
      <c r="N30" s="462" t="s">
        <v>210</v>
      </c>
      <c r="O30" s="462">
        <v>4</v>
      </c>
      <c r="P30" s="472">
        <v>5</v>
      </c>
      <c r="Q30" s="472">
        <v>6</v>
      </c>
      <c r="R30" s="472">
        <v>7</v>
      </c>
      <c r="S30" s="472">
        <v>8</v>
      </c>
    </row>
    <row r="31" spans="1:19" ht="6" customHeight="1">
      <c r="A31" s="463"/>
      <c r="B31" s="463"/>
      <c r="C31" s="463"/>
      <c r="D31" s="465"/>
      <c r="E31" s="467"/>
      <c r="F31" s="462"/>
      <c r="G31" s="462"/>
      <c r="H31" s="461"/>
      <c r="I31" s="461"/>
      <c r="J31" s="461"/>
      <c r="K31" s="461"/>
      <c r="L31" s="461"/>
      <c r="M31" s="465"/>
      <c r="N31" s="462"/>
      <c r="O31" s="462"/>
      <c r="P31" s="472"/>
      <c r="Q31" s="472"/>
      <c r="R31" s="472"/>
      <c r="S31" s="472"/>
    </row>
    <row r="32" spans="1:19" ht="7.5" customHeight="1">
      <c r="A32" s="463"/>
      <c r="B32" s="463"/>
      <c r="C32" s="463"/>
      <c r="D32" s="465"/>
      <c r="E32" s="467"/>
      <c r="F32" s="462"/>
      <c r="G32" s="462"/>
      <c r="H32" s="461"/>
      <c r="I32" s="461"/>
      <c r="J32" s="461"/>
      <c r="K32" s="461"/>
      <c r="L32" s="461"/>
      <c r="M32" s="465"/>
      <c r="N32" s="462"/>
      <c r="O32" s="462"/>
      <c r="P32" s="472"/>
      <c r="Q32" s="472"/>
      <c r="R32" s="472"/>
      <c r="S32" s="472"/>
    </row>
    <row r="33" spans="1:19" ht="5.25" customHeight="1">
      <c r="A33" s="463"/>
      <c r="B33" s="463"/>
      <c r="C33" s="463"/>
      <c r="D33" s="465"/>
      <c r="E33" s="467"/>
      <c r="F33" s="462"/>
      <c r="G33" s="462"/>
      <c r="H33" s="461"/>
      <c r="I33" s="461"/>
      <c r="J33" s="461"/>
      <c r="K33" s="461"/>
      <c r="L33" s="461"/>
      <c r="M33" s="465"/>
      <c r="N33" s="462"/>
      <c r="O33" s="462"/>
      <c r="P33" s="472"/>
      <c r="Q33" s="472"/>
      <c r="R33" s="472"/>
      <c r="S33" s="472"/>
    </row>
    <row r="34" spans="1:19" ht="1.5" customHeight="1">
      <c r="A34" s="463"/>
      <c r="B34" s="463"/>
      <c r="C34" s="463"/>
      <c r="D34" s="465"/>
      <c r="E34" s="467"/>
      <c r="F34" s="462"/>
      <c r="G34" s="462"/>
      <c r="H34" s="461"/>
      <c r="I34" s="461"/>
      <c r="J34" s="461"/>
      <c r="K34" s="461"/>
      <c r="L34" s="461"/>
      <c r="M34" s="465"/>
      <c r="N34" s="462"/>
      <c r="O34" s="462"/>
      <c r="P34" s="472"/>
      <c r="Q34" s="472"/>
      <c r="R34" s="472"/>
      <c r="S34" s="472"/>
    </row>
    <row r="35" spans="1:19" ht="22.5" customHeight="1" hidden="1">
      <c r="A35" s="463"/>
      <c r="B35" s="463"/>
      <c r="C35" s="422"/>
      <c r="D35" s="465"/>
      <c r="E35" s="467"/>
      <c r="F35" s="462"/>
      <c r="G35" s="462"/>
      <c r="H35" s="461"/>
      <c r="I35" s="461"/>
      <c r="J35" s="461"/>
      <c r="K35" s="461"/>
      <c r="L35" s="461"/>
      <c r="M35" s="439"/>
      <c r="N35" s="343"/>
      <c r="O35" s="343"/>
      <c r="P35" s="417"/>
      <c r="Q35" s="417"/>
      <c r="R35" s="417"/>
      <c r="S35" s="417"/>
    </row>
    <row r="36" spans="1:19" ht="31.5">
      <c r="A36" s="463"/>
      <c r="B36" s="463"/>
      <c r="C36" s="422"/>
      <c r="D36" s="465"/>
      <c r="E36" s="468"/>
      <c r="F36" s="462"/>
      <c r="G36" s="462"/>
      <c r="H36" s="461"/>
      <c r="I36" s="461"/>
      <c r="J36" s="461"/>
      <c r="K36" s="461"/>
      <c r="L36" s="461"/>
      <c r="M36" s="349" t="s">
        <v>507</v>
      </c>
      <c r="N36" s="343" t="s">
        <v>101</v>
      </c>
      <c r="O36" s="343"/>
      <c r="P36" s="417"/>
      <c r="Q36" s="417">
        <v>1</v>
      </c>
      <c r="R36" s="417">
        <v>2</v>
      </c>
      <c r="S36" s="417">
        <v>3</v>
      </c>
    </row>
    <row r="37" spans="1:19" ht="63">
      <c r="A37" s="463" t="s">
        <v>70</v>
      </c>
      <c r="B37" s="463" t="s">
        <v>127</v>
      </c>
      <c r="C37" s="463"/>
      <c r="D37" s="465" t="s">
        <v>411</v>
      </c>
      <c r="E37" s="462"/>
      <c r="F37" s="461" t="s">
        <v>78</v>
      </c>
      <c r="G37" s="461" t="s">
        <v>412</v>
      </c>
      <c r="H37" s="461">
        <v>130158</v>
      </c>
      <c r="I37" s="461">
        <v>164095.7</v>
      </c>
      <c r="J37" s="461">
        <f>172300.5-3000</f>
        <v>169300.5</v>
      </c>
      <c r="K37" s="461">
        <f>178828.710002089-3000</f>
        <v>175828.710002089</v>
      </c>
      <c r="L37" s="461">
        <f>182941.770332137-3000</f>
        <v>179941.770332137</v>
      </c>
      <c r="M37" s="345" t="s">
        <v>81</v>
      </c>
      <c r="N37" s="343" t="s">
        <v>101</v>
      </c>
      <c r="O37" s="343">
        <v>85</v>
      </c>
      <c r="P37" s="414">
        <v>85</v>
      </c>
      <c r="Q37" s="414">
        <v>85</v>
      </c>
      <c r="R37" s="414">
        <v>85</v>
      </c>
      <c r="S37" s="414">
        <v>85</v>
      </c>
    </row>
    <row r="38" spans="1:19" ht="47.25">
      <c r="A38" s="463"/>
      <c r="B38" s="463"/>
      <c r="C38" s="463"/>
      <c r="D38" s="465"/>
      <c r="E38" s="462"/>
      <c r="F38" s="461"/>
      <c r="G38" s="461"/>
      <c r="H38" s="461"/>
      <c r="I38" s="461"/>
      <c r="J38" s="461"/>
      <c r="K38" s="461"/>
      <c r="L38" s="461"/>
      <c r="M38" s="349" t="s">
        <v>398</v>
      </c>
      <c r="N38" s="343" t="s">
        <v>101</v>
      </c>
      <c r="O38" s="343">
        <v>56</v>
      </c>
      <c r="P38" s="414">
        <v>60</v>
      </c>
      <c r="Q38" s="414">
        <v>67</v>
      </c>
      <c r="R38" s="414">
        <v>75</v>
      </c>
      <c r="S38" s="414">
        <v>90</v>
      </c>
    </row>
    <row r="39" spans="1:19" ht="63">
      <c r="A39" s="444" t="s">
        <v>70</v>
      </c>
      <c r="B39" s="444" t="s">
        <v>128</v>
      </c>
      <c r="C39" s="444"/>
      <c r="D39" s="361" t="s">
        <v>524</v>
      </c>
      <c r="E39" s="445"/>
      <c r="F39" s="445" t="s">
        <v>78</v>
      </c>
      <c r="G39" s="443" t="s">
        <v>412</v>
      </c>
      <c r="H39" s="443"/>
      <c r="I39" s="443"/>
      <c r="J39" s="443">
        <v>3000</v>
      </c>
      <c r="K39" s="443">
        <v>3000</v>
      </c>
      <c r="L39" s="443">
        <v>3000</v>
      </c>
      <c r="M39" s="446" t="s">
        <v>525</v>
      </c>
      <c r="N39" s="445" t="s">
        <v>210</v>
      </c>
      <c r="O39" s="445" t="s">
        <v>526</v>
      </c>
      <c r="P39" s="443" t="s">
        <v>526</v>
      </c>
      <c r="Q39" s="443" t="s">
        <v>526</v>
      </c>
      <c r="R39" s="443" t="s">
        <v>527</v>
      </c>
      <c r="S39" s="443" t="s">
        <v>528</v>
      </c>
    </row>
    <row r="40" spans="1:19" ht="63">
      <c r="A40" s="422" t="s">
        <v>70</v>
      </c>
      <c r="B40" s="422" t="s">
        <v>129</v>
      </c>
      <c r="C40" s="423"/>
      <c r="D40" s="349" t="s">
        <v>82</v>
      </c>
      <c r="E40" s="343"/>
      <c r="F40" s="343" t="s">
        <v>78</v>
      </c>
      <c r="G40" s="343" t="s">
        <v>84</v>
      </c>
      <c r="H40" s="414">
        <v>66488</v>
      </c>
      <c r="I40" s="414">
        <v>70592.8</v>
      </c>
      <c r="J40" s="414">
        <v>70629.7</v>
      </c>
      <c r="K40" s="414">
        <v>73305.7544164674</v>
      </c>
      <c r="L40" s="414">
        <v>74185.42346946501</v>
      </c>
      <c r="M40" s="349" t="s">
        <v>403</v>
      </c>
      <c r="N40" s="343" t="s">
        <v>373</v>
      </c>
      <c r="O40" s="343">
        <v>100</v>
      </c>
      <c r="P40" s="417">
        <v>120</v>
      </c>
      <c r="Q40" s="417">
        <v>180</v>
      </c>
      <c r="R40" s="417">
        <v>200</v>
      </c>
      <c r="S40" s="417">
        <v>200</v>
      </c>
    </row>
    <row r="41" spans="1:19" ht="110.25">
      <c r="A41" s="422" t="s">
        <v>70</v>
      </c>
      <c r="B41" s="422" t="s">
        <v>130</v>
      </c>
      <c r="C41" s="423"/>
      <c r="D41" s="349" t="s">
        <v>425</v>
      </c>
      <c r="E41" s="343"/>
      <c r="F41" s="343" t="s">
        <v>78</v>
      </c>
      <c r="G41" s="343" t="s">
        <v>85</v>
      </c>
      <c r="H41" s="414">
        <v>16502.6</v>
      </c>
      <c r="I41" s="414">
        <v>17337.3</v>
      </c>
      <c r="J41" s="414">
        <v>18203.4</v>
      </c>
      <c r="K41" s="414">
        <v>18893.099785851035</v>
      </c>
      <c r="L41" s="414">
        <v>19327.641080925605</v>
      </c>
      <c r="M41" s="349" t="s">
        <v>423</v>
      </c>
      <c r="N41" s="343" t="s">
        <v>344</v>
      </c>
      <c r="O41" s="343">
        <v>60</v>
      </c>
      <c r="P41" s="417">
        <v>65</v>
      </c>
      <c r="Q41" s="417">
        <v>70</v>
      </c>
      <c r="R41" s="417">
        <v>75</v>
      </c>
      <c r="S41" s="417">
        <v>80</v>
      </c>
    </row>
    <row r="42" spans="1:19" s="227" customFormat="1" ht="78.75">
      <c r="A42" s="424" t="s">
        <v>100</v>
      </c>
      <c r="B42" s="422"/>
      <c r="C42" s="422"/>
      <c r="D42" s="349" t="s">
        <v>511</v>
      </c>
      <c r="E42" s="343"/>
      <c r="F42" s="349" t="s">
        <v>92</v>
      </c>
      <c r="G42" s="349" t="s">
        <v>92</v>
      </c>
      <c r="H42" s="425">
        <f>SUM(H43:H62)</f>
        <v>1543717.1000000003</v>
      </c>
      <c r="I42" s="425">
        <f>SUM(I43:I62)</f>
        <v>1421973.5</v>
      </c>
      <c r="J42" s="425">
        <f>SUM(J43:J62)</f>
        <v>1572627.9000000001</v>
      </c>
      <c r="K42" s="425">
        <f>SUM(K43:K62)</f>
        <v>1630935.9734835362</v>
      </c>
      <c r="L42" s="425">
        <f>SUM(L43:L62)</f>
        <v>1663503.899999993</v>
      </c>
      <c r="M42" s="345" t="s">
        <v>121</v>
      </c>
      <c r="N42" s="343" t="s">
        <v>122</v>
      </c>
      <c r="O42" s="343">
        <v>893</v>
      </c>
      <c r="P42" s="343">
        <v>1000</v>
      </c>
      <c r="Q42" s="343">
        <v>1000</v>
      </c>
      <c r="R42" s="343">
        <v>1000</v>
      </c>
      <c r="S42" s="343">
        <v>1000</v>
      </c>
    </row>
    <row r="43" spans="1:19" ht="31.5">
      <c r="A43" s="469" t="s">
        <v>100</v>
      </c>
      <c r="B43" s="469" t="s">
        <v>124</v>
      </c>
      <c r="C43" s="463"/>
      <c r="D43" s="465" t="s">
        <v>430</v>
      </c>
      <c r="E43" s="462"/>
      <c r="F43" s="462"/>
      <c r="G43" s="462" t="s">
        <v>404</v>
      </c>
      <c r="H43" s="461">
        <f>3704.1+62178.7</f>
        <v>65882.8</v>
      </c>
      <c r="I43" s="461">
        <v>67372.7</v>
      </c>
      <c r="J43" s="461">
        <v>70741.4</v>
      </c>
      <c r="K43" s="461">
        <v>73571.03669508861</v>
      </c>
      <c r="L43" s="461">
        <v>75578.14326854842</v>
      </c>
      <c r="M43" s="345" t="s">
        <v>391</v>
      </c>
      <c r="N43" s="343" t="s">
        <v>369</v>
      </c>
      <c r="O43" s="343">
        <v>900</v>
      </c>
      <c r="P43" s="343">
        <v>850</v>
      </c>
      <c r="Q43" s="343">
        <v>850</v>
      </c>
      <c r="R43" s="343">
        <v>800</v>
      </c>
      <c r="S43" s="343">
        <v>750</v>
      </c>
    </row>
    <row r="44" spans="1:19" ht="47.25">
      <c r="A44" s="470"/>
      <c r="B44" s="470"/>
      <c r="C44" s="463"/>
      <c r="D44" s="465"/>
      <c r="E44" s="462"/>
      <c r="F44" s="462"/>
      <c r="G44" s="462"/>
      <c r="H44" s="461"/>
      <c r="I44" s="461"/>
      <c r="J44" s="461"/>
      <c r="K44" s="461"/>
      <c r="L44" s="461"/>
      <c r="M44" s="345" t="s">
        <v>345</v>
      </c>
      <c r="N44" s="343" t="s">
        <v>72</v>
      </c>
      <c r="O44" s="440">
        <v>82</v>
      </c>
      <c r="P44" s="343" t="s">
        <v>156</v>
      </c>
      <c r="Q44" s="343" t="s">
        <v>156</v>
      </c>
      <c r="R44" s="343" t="s">
        <v>156</v>
      </c>
      <c r="S44" s="343" t="s">
        <v>156</v>
      </c>
    </row>
    <row r="45" spans="1:19" ht="63">
      <c r="A45" s="470"/>
      <c r="B45" s="470"/>
      <c r="C45" s="463"/>
      <c r="D45" s="465"/>
      <c r="E45" s="462"/>
      <c r="F45" s="462"/>
      <c r="G45" s="462"/>
      <c r="H45" s="461"/>
      <c r="I45" s="461"/>
      <c r="J45" s="461"/>
      <c r="K45" s="461"/>
      <c r="L45" s="461"/>
      <c r="M45" s="345" t="s">
        <v>346</v>
      </c>
      <c r="N45" s="343" t="s">
        <v>72</v>
      </c>
      <c r="O45" s="343">
        <v>4.3</v>
      </c>
      <c r="P45" s="343" t="s">
        <v>350</v>
      </c>
      <c r="Q45" s="343" t="s">
        <v>350</v>
      </c>
      <c r="R45" s="343" t="s">
        <v>350</v>
      </c>
      <c r="S45" s="343" t="s">
        <v>350</v>
      </c>
    </row>
    <row r="46" spans="1:19" s="227" customFormat="1" ht="63">
      <c r="A46" s="471"/>
      <c r="B46" s="471"/>
      <c r="C46" s="422"/>
      <c r="D46" s="465"/>
      <c r="E46" s="462"/>
      <c r="F46" s="462"/>
      <c r="G46" s="462"/>
      <c r="H46" s="461"/>
      <c r="I46" s="461"/>
      <c r="J46" s="461"/>
      <c r="K46" s="461"/>
      <c r="L46" s="461"/>
      <c r="M46" s="349" t="s">
        <v>405</v>
      </c>
      <c r="N46" s="343" t="s">
        <v>370</v>
      </c>
      <c r="O46" s="343" t="s">
        <v>378</v>
      </c>
      <c r="P46" s="343" t="s">
        <v>375</v>
      </c>
      <c r="Q46" s="343" t="s">
        <v>376</v>
      </c>
      <c r="R46" s="343" t="s">
        <v>377</v>
      </c>
      <c r="S46" s="343" t="s">
        <v>377</v>
      </c>
    </row>
    <row r="47" spans="1:19" ht="31.5">
      <c r="A47" s="422" t="s">
        <v>100</v>
      </c>
      <c r="B47" s="422" t="s">
        <v>125</v>
      </c>
      <c r="C47" s="423"/>
      <c r="D47" s="349" t="s">
        <v>435</v>
      </c>
      <c r="E47" s="343"/>
      <c r="F47" s="343" t="s">
        <v>92</v>
      </c>
      <c r="G47" s="343" t="s">
        <v>382</v>
      </c>
      <c r="H47" s="414">
        <v>10188.4</v>
      </c>
      <c r="I47" s="414">
        <v>10149.1</v>
      </c>
      <c r="J47" s="414">
        <v>10149.1</v>
      </c>
      <c r="K47" s="414">
        <v>10494.1694</v>
      </c>
      <c r="L47" s="414">
        <v>10780.462992314528</v>
      </c>
      <c r="M47" s="349" t="s">
        <v>514</v>
      </c>
      <c r="N47" s="343" t="s">
        <v>72</v>
      </c>
      <c r="O47" s="426">
        <v>0.355</v>
      </c>
      <c r="P47" s="427">
        <v>0.2</v>
      </c>
      <c r="Q47" s="427">
        <v>0.2</v>
      </c>
      <c r="R47" s="427">
        <v>0.2</v>
      </c>
      <c r="S47" s="427">
        <v>0.2</v>
      </c>
    </row>
    <row r="48" spans="1:19" ht="31.5">
      <c r="A48" s="463" t="s">
        <v>100</v>
      </c>
      <c r="B48" s="463" t="s">
        <v>126</v>
      </c>
      <c r="C48" s="463"/>
      <c r="D48" s="465" t="s">
        <v>436</v>
      </c>
      <c r="E48" s="466"/>
      <c r="F48" s="462" t="s">
        <v>92</v>
      </c>
      <c r="G48" s="462" t="s">
        <v>136</v>
      </c>
      <c r="H48" s="461">
        <v>4700</v>
      </c>
      <c r="I48" s="461">
        <v>12100</v>
      </c>
      <c r="J48" s="461">
        <v>12100</v>
      </c>
      <c r="K48" s="461">
        <v>12511.4</v>
      </c>
      <c r="L48" s="461">
        <v>12852.726074923468</v>
      </c>
      <c r="M48" s="349" t="s">
        <v>96</v>
      </c>
      <c r="N48" s="343" t="s">
        <v>351</v>
      </c>
      <c r="O48" s="343">
        <v>90.6</v>
      </c>
      <c r="P48" s="224">
        <v>92.7</v>
      </c>
      <c r="Q48" s="224">
        <v>90.9</v>
      </c>
      <c r="R48" s="224">
        <v>89.2</v>
      </c>
      <c r="S48" s="224">
        <v>87.5</v>
      </c>
    </row>
    <row r="49" spans="1:19" ht="31.5">
      <c r="A49" s="463"/>
      <c r="B49" s="463"/>
      <c r="C49" s="463"/>
      <c r="D49" s="465"/>
      <c r="E49" s="468"/>
      <c r="F49" s="462"/>
      <c r="G49" s="462"/>
      <c r="H49" s="461"/>
      <c r="I49" s="461"/>
      <c r="J49" s="461"/>
      <c r="K49" s="461"/>
      <c r="L49" s="461"/>
      <c r="M49" s="345" t="s">
        <v>426</v>
      </c>
      <c r="N49" s="343" t="s">
        <v>137</v>
      </c>
      <c r="O49" s="343">
        <v>250</v>
      </c>
      <c r="P49" s="224">
        <v>250</v>
      </c>
      <c r="Q49" s="224">
        <v>250</v>
      </c>
      <c r="R49" s="224">
        <v>250</v>
      </c>
      <c r="S49" s="224">
        <v>250</v>
      </c>
    </row>
    <row r="50" spans="1:19" ht="0.75" customHeight="1">
      <c r="A50" s="422" t="s">
        <v>100</v>
      </c>
      <c r="B50" s="422"/>
      <c r="C50" s="422"/>
      <c r="D50" s="439"/>
      <c r="E50" s="438"/>
      <c r="F50" s="438"/>
      <c r="G50" s="438"/>
      <c r="H50" s="441"/>
      <c r="I50" s="441"/>
      <c r="J50" s="441"/>
      <c r="K50" s="441"/>
      <c r="L50" s="441"/>
      <c r="M50" s="439"/>
      <c r="N50" s="438"/>
      <c r="O50" s="438"/>
      <c r="P50" s="442"/>
      <c r="Q50" s="442"/>
      <c r="R50" s="428"/>
      <c r="S50" s="428"/>
    </row>
    <row r="51" spans="1:19" ht="47.25">
      <c r="A51" s="422" t="s">
        <v>100</v>
      </c>
      <c r="B51" s="422" t="s">
        <v>127</v>
      </c>
      <c r="C51" s="422"/>
      <c r="D51" s="345" t="s">
        <v>414</v>
      </c>
      <c r="E51" s="343" t="s">
        <v>149</v>
      </c>
      <c r="F51" s="343" t="s">
        <v>181</v>
      </c>
      <c r="G51" s="343" t="s">
        <v>332</v>
      </c>
      <c r="H51" s="414">
        <v>0</v>
      </c>
      <c r="I51" s="414">
        <v>9068.9</v>
      </c>
      <c r="J51" s="414">
        <v>120000.00000000003</v>
      </c>
      <c r="K51" s="414">
        <v>124865.26725270684</v>
      </c>
      <c r="L51" s="414">
        <v>128271.74227273946</v>
      </c>
      <c r="M51" s="345" t="s">
        <v>413</v>
      </c>
      <c r="N51" s="343" t="s">
        <v>12</v>
      </c>
      <c r="O51" s="429">
        <v>0</v>
      </c>
      <c r="P51" s="427">
        <v>0.1</v>
      </c>
      <c r="Q51" s="427">
        <v>0.1</v>
      </c>
      <c r="R51" s="427">
        <v>0.1</v>
      </c>
      <c r="S51" s="427">
        <v>0.1</v>
      </c>
    </row>
    <row r="52" spans="1:19" ht="31.5">
      <c r="A52" s="422" t="s">
        <v>100</v>
      </c>
      <c r="B52" s="422" t="s">
        <v>128</v>
      </c>
      <c r="C52" s="423"/>
      <c r="D52" s="349" t="s">
        <v>437</v>
      </c>
      <c r="E52" s="343"/>
      <c r="F52" s="343" t="s">
        <v>139</v>
      </c>
      <c r="G52" s="343" t="s">
        <v>140</v>
      </c>
      <c r="H52" s="414">
        <v>105626.8</v>
      </c>
      <c r="I52" s="414">
        <v>111353</v>
      </c>
      <c r="J52" s="414">
        <v>150889.2</v>
      </c>
      <c r="K52" s="414">
        <v>156924.72682322608</v>
      </c>
      <c r="L52" s="414">
        <v>161205.8225491248</v>
      </c>
      <c r="M52" s="349" t="s">
        <v>97</v>
      </c>
      <c r="N52" s="343" t="s">
        <v>98</v>
      </c>
      <c r="O52" s="417">
        <v>20000</v>
      </c>
      <c r="P52" s="417">
        <v>21000</v>
      </c>
      <c r="Q52" s="417">
        <v>22000</v>
      </c>
      <c r="R52" s="417">
        <v>23000</v>
      </c>
      <c r="S52" s="417">
        <v>24000</v>
      </c>
    </row>
    <row r="53" spans="1:19" ht="63">
      <c r="A53" s="422" t="s">
        <v>100</v>
      </c>
      <c r="B53" s="422" t="s">
        <v>129</v>
      </c>
      <c r="C53" s="422"/>
      <c r="D53" s="349" t="s">
        <v>438</v>
      </c>
      <c r="E53" s="343" t="s">
        <v>149</v>
      </c>
      <c r="F53" s="343" t="s">
        <v>92</v>
      </c>
      <c r="G53" s="343" t="s">
        <v>316</v>
      </c>
      <c r="H53" s="414">
        <f>65334.9+17900</f>
        <v>83234.9</v>
      </c>
      <c r="I53" s="414">
        <f>106487.5</f>
        <v>106487.5</v>
      </c>
      <c r="J53" s="414">
        <v>106487.5</v>
      </c>
      <c r="K53" s="414">
        <v>110746.97094018846</v>
      </c>
      <c r="L53" s="414">
        <v>113768.28181672329</v>
      </c>
      <c r="M53" s="349" t="s">
        <v>432</v>
      </c>
      <c r="N53" s="343" t="s">
        <v>12</v>
      </c>
      <c r="O53" s="343">
        <v>10</v>
      </c>
      <c r="P53" s="414">
        <v>20</v>
      </c>
      <c r="Q53" s="414">
        <v>30</v>
      </c>
      <c r="R53" s="414">
        <v>40</v>
      </c>
      <c r="S53" s="414">
        <v>50</v>
      </c>
    </row>
    <row r="54" spans="1:19" ht="47.25">
      <c r="A54" s="422" t="s">
        <v>100</v>
      </c>
      <c r="B54" s="422" t="s">
        <v>130</v>
      </c>
      <c r="C54" s="423"/>
      <c r="D54" s="349" t="s">
        <v>439</v>
      </c>
      <c r="E54" s="343" t="s">
        <v>149</v>
      </c>
      <c r="F54" s="343" t="s">
        <v>92</v>
      </c>
      <c r="G54" s="343" t="s">
        <v>141</v>
      </c>
      <c r="H54" s="414">
        <v>130966.4</v>
      </c>
      <c r="I54" s="414">
        <v>137514.7</v>
      </c>
      <c r="J54" s="414">
        <v>274892.8</v>
      </c>
      <c r="K54" s="414">
        <v>285888.436983374</v>
      </c>
      <c r="L54" s="414">
        <v>293687.8181926344</v>
      </c>
      <c r="M54" s="349" t="s">
        <v>381</v>
      </c>
      <c r="N54" s="343" t="s">
        <v>80</v>
      </c>
      <c r="O54" s="417">
        <v>15500</v>
      </c>
      <c r="P54" s="417">
        <v>16500</v>
      </c>
      <c r="Q54" s="417">
        <v>17650</v>
      </c>
      <c r="R54" s="417">
        <v>18500</v>
      </c>
      <c r="S54" s="417">
        <v>19500</v>
      </c>
    </row>
    <row r="55" spans="1:19" ht="141.75">
      <c r="A55" s="422" t="s">
        <v>100</v>
      </c>
      <c r="B55" s="422" t="s">
        <v>131</v>
      </c>
      <c r="C55" s="422"/>
      <c r="D55" s="349" t="s">
        <v>440</v>
      </c>
      <c r="E55" s="343" t="s">
        <v>149</v>
      </c>
      <c r="F55" s="343" t="s">
        <v>92</v>
      </c>
      <c r="G55" s="343" t="s">
        <v>142</v>
      </c>
      <c r="H55" s="414">
        <f>700989.4+216106.5-128017.2+86524.8</f>
        <v>875603.5000000001</v>
      </c>
      <c r="I55" s="414">
        <f>241500+406097.3-69400-28600-2700-67900-23900+614.7-12100-9574.7-48400-2800+265251.5+80593.3</f>
        <v>728682.1000000001</v>
      </c>
      <c r="J55" s="414">
        <v>586171.8</v>
      </c>
      <c r="K55" s="414">
        <v>606101.6412000001</v>
      </c>
      <c r="L55" s="414">
        <v>613374.8608944</v>
      </c>
      <c r="M55" s="349" t="s">
        <v>515</v>
      </c>
      <c r="N55" s="343" t="s">
        <v>80</v>
      </c>
      <c r="O55" s="430">
        <v>1200</v>
      </c>
      <c r="P55" s="430">
        <v>1200</v>
      </c>
      <c r="Q55" s="430">
        <v>1200</v>
      </c>
      <c r="R55" s="430">
        <v>1200</v>
      </c>
      <c r="S55" s="430">
        <v>1200</v>
      </c>
    </row>
    <row r="56" spans="1:19" ht="63">
      <c r="A56" s="422" t="s">
        <v>100</v>
      </c>
      <c r="B56" s="422" t="s">
        <v>132</v>
      </c>
      <c r="C56" s="423"/>
      <c r="D56" s="349" t="s">
        <v>427</v>
      </c>
      <c r="E56" s="343" t="s">
        <v>149</v>
      </c>
      <c r="F56" s="343" t="s">
        <v>92</v>
      </c>
      <c r="G56" s="343" t="s">
        <v>138</v>
      </c>
      <c r="H56" s="414">
        <v>106600</v>
      </c>
      <c r="I56" s="414">
        <v>69400</v>
      </c>
      <c r="J56" s="414">
        <v>69400</v>
      </c>
      <c r="K56" s="414">
        <v>71759.6</v>
      </c>
      <c r="L56" s="414">
        <v>72620.7152</v>
      </c>
      <c r="M56" s="349" t="s">
        <v>380</v>
      </c>
      <c r="N56" s="343" t="s">
        <v>80</v>
      </c>
      <c r="O56" s="417">
        <v>21139</v>
      </c>
      <c r="P56" s="417">
        <v>21139</v>
      </c>
      <c r="Q56" s="417">
        <v>21139</v>
      </c>
      <c r="R56" s="417">
        <v>21139</v>
      </c>
      <c r="S56" s="417">
        <v>21139</v>
      </c>
    </row>
    <row r="57" spans="1:19" ht="47.25">
      <c r="A57" s="463" t="s">
        <v>100</v>
      </c>
      <c r="B57" s="463" t="s">
        <v>145</v>
      </c>
      <c r="C57" s="463"/>
      <c r="D57" s="465" t="s">
        <v>117</v>
      </c>
      <c r="E57" s="462" t="s">
        <v>149</v>
      </c>
      <c r="F57" s="462" t="s">
        <v>150</v>
      </c>
      <c r="G57" s="462"/>
      <c r="H57" s="461">
        <f>72679.5+21000</f>
        <v>93679.5</v>
      </c>
      <c r="I57" s="461">
        <v>70645.5</v>
      </c>
      <c r="J57" s="461">
        <v>72596.1</v>
      </c>
      <c r="K57" s="461">
        <v>75499.92418895192</v>
      </c>
      <c r="L57" s="461">
        <v>77559.6531385846</v>
      </c>
      <c r="M57" s="349" t="s">
        <v>406</v>
      </c>
      <c r="N57" s="343" t="s">
        <v>80</v>
      </c>
      <c r="O57" s="417">
        <v>16700</v>
      </c>
      <c r="P57" s="417">
        <v>17200</v>
      </c>
      <c r="Q57" s="417">
        <v>17700</v>
      </c>
      <c r="R57" s="417">
        <v>18200</v>
      </c>
      <c r="S57" s="417">
        <v>18700</v>
      </c>
    </row>
    <row r="58" spans="1:19" ht="63">
      <c r="A58" s="463"/>
      <c r="B58" s="463"/>
      <c r="C58" s="463"/>
      <c r="D58" s="465"/>
      <c r="E58" s="462"/>
      <c r="F58" s="462"/>
      <c r="G58" s="462"/>
      <c r="H58" s="461"/>
      <c r="I58" s="461"/>
      <c r="J58" s="461"/>
      <c r="K58" s="461"/>
      <c r="L58" s="461"/>
      <c r="M58" s="349" t="s">
        <v>115</v>
      </c>
      <c r="N58" s="343" t="s">
        <v>72</v>
      </c>
      <c r="O58" s="430">
        <v>100</v>
      </c>
      <c r="P58" s="430">
        <v>100</v>
      </c>
      <c r="Q58" s="430">
        <v>100</v>
      </c>
      <c r="R58" s="430">
        <v>100</v>
      </c>
      <c r="S58" s="430">
        <v>100</v>
      </c>
    </row>
    <row r="59" spans="1:19" ht="63">
      <c r="A59" s="422" t="s">
        <v>100</v>
      </c>
      <c r="B59" s="422" t="s">
        <v>146</v>
      </c>
      <c r="C59" s="423"/>
      <c r="D59" s="349" t="s">
        <v>383</v>
      </c>
      <c r="E59" s="343" t="s">
        <v>149</v>
      </c>
      <c r="F59" s="343" t="s">
        <v>92</v>
      </c>
      <c r="G59" s="343" t="s">
        <v>138</v>
      </c>
      <c r="H59" s="414">
        <v>26500</v>
      </c>
      <c r="I59" s="414">
        <v>28600</v>
      </c>
      <c r="J59" s="414">
        <v>28600</v>
      </c>
      <c r="K59" s="414">
        <v>29572.4</v>
      </c>
      <c r="L59" s="414">
        <v>29927.2688</v>
      </c>
      <c r="M59" s="345" t="s">
        <v>407</v>
      </c>
      <c r="N59" s="343" t="s">
        <v>72</v>
      </c>
      <c r="O59" s="429">
        <v>0.1</v>
      </c>
      <c r="P59" s="429">
        <v>0.2</v>
      </c>
      <c r="Q59" s="429">
        <v>0.3</v>
      </c>
      <c r="R59" s="429">
        <v>0.5</v>
      </c>
      <c r="S59" s="429">
        <v>0.7</v>
      </c>
    </row>
    <row r="60" spans="1:19" ht="63">
      <c r="A60" s="463" t="s">
        <v>100</v>
      </c>
      <c r="B60" s="463" t="s">
        <v>147</v>
      </c>
      <c r="C60" s="423"/>
      <c r="D60" s="465" t="s">
        <v>441</v>
      </c>
      <c r="E60" s="462" t="s">
        <v>149</v>
      </c>
      <c r="F60" s="462" t="s">
        <v>92</v>
      </c>
      <c r="G60" s="462" t="s">
        <v>229</v>
      </c>
      <c r="H60" s="461">
        <f>10774.4+1846.7+2913.7</f>
        <v>15534.8</v>
      </c>
      <c r="I60" s="461">
        <v>2700</v>
      </c>
      <c r="J60" s="461">
        <v>2700</v>
      </c>
      <c r="K60" s="461">
        <v>2791.8</v>
      </c>
      <c r="L60" s="461">
        <v>2825.3016000000002</v>
      </c>
      <c r="M60" s="349" t="s">
        <v>428</v>
      </c>
      <c r="N60" s="343" t="s">
        <v>72</v>
      </c>
      <c r="O60" s="429">
        <v>0</v>
      </c>
      <c r="P60" s="429">
        <v>0</v>
      </c>
      <c r="Q60" s="429">
        <v>0.1</v>
      </c>
      <c r="R60" s="429">
        <v>0.2</v>
      </c>
      <c r="S60" s="429">
        <v>0.3</v>
      </c>
    </row>
    <row r="61" spans="1:19" ht="47.25">
      <c r="A61" s="463"/>
      <c r="B61" s="463"/>
      <c r="C61" s="423"/>
      <c r="D61" s="465"/>
      <c r="E61" s="462"/>
      <c r="F61" s="462"/>
      <c r="G61" s="462"/>
      <c r="H61" s="461"/>
      <c r="I61" s="461"/>
      <c r="J61" s="461"/>
      <c r="K61" s="461"/>
      <c r="L61" s="461"/>
      <c r="M61" s="349" t="s">
        <v>429</v>
      </c>
      <c r="N61" s="343" t="s">
        <v>72</v>
      </c>
      <c r="O61" s="429">
        <v>0.1</v>
      </c>
      <c r="P61" s="429">
        <v>0.2</v>
      </c>
      <c r="Q61" s="429">
        <v>0.3</v>
      </c>
      <c r="R61" s="429">
        <v>0.4</v>
      </c>
      <c r="S61" s="429">
        <v>0.5</v>
      </c>
    </row>
    <row r="62" spans="1:19" ht="78.75">
      <c r="A62" s="422" t="s">
        <v>100</v>
      </c>
      <c r="B62" s="422" t="s">
        <v>431</v>
      </c>
      <c r="C62" s="423"/>
      <c r="D62" s="349" t="s">
        <v>119</v>
      </c>
      <c r="E62" s="343" t="s">
        <v>149</v>
      </c>
      <c r="F62" s="343" t="s">
        <v>92</v>
      </c>
      <c r="G62" s="343" t="s">
        <v>143</v>
      </c>
      <c r="H62" s="414">
        <v>25200</v>
      </c>
      <c r="I62" s="414">
        <v>67900</v>
      </c>
      <c r="J62" s="414">
        <v>67900</v>
      </c>
      <c r="K62" s="414">
        <v>70208.6</v>
      </c>
      <c r="L62" s="414">
        <v>71051.10320000001</v>
      </c>
      <c r="M62" s="349" t="s">
        <v>408</v>
      </c>
      <c r="N62" s="343" t="s">
        <v>72</v>
      </c>
      <c r="O62" s="429">
        <v>0.3</v>
      </c>
      <c r="P62" s="433">
        <v>0.9</v>
      </c>
      <c r="Q62" s="433">
        <v>0.95</v>
      </c>
      <c r="R62" s="433">
        <v>1</v>
      </c>
      <c r="S62" s="433">
        <v>1</v>
      </c>
    </row>
    <row r="63" spans="1:19" ht="82.5" customHeight="1">
      <c r="A63" s="483" t="s">
        <v>152</v>
      </c>
      <c r="B63" s="463"/>
      <c r="C63" s="463"/>
      <c r="D63" s="496" t="s">
        <v>512</v>
      </c>
      <c r="E63" s="466"/>
      <c r="F63" s="462"/>
      <c r="G63" s="462"/>
      <c r="H63" s="489">
        <f>SUM(H65:H74)</f>
        <v>789866.3</v>
      </c>
      <c r="I63" s="489">
        <f>SUM(I65:I74)</f>
        <v>845717.1766</v>
      </c>
      <c r="J63" s="489">
        <f>SUM(J65:J74)</f>
        <v>947937</v>
      </c>
      <c r="K63" s="489">
        <f>SUM(K65:K74)</f>
        <v>983691.62716</v>
      </c>
      <c r="L63" s="489">
        <f>SUM(L65:L74)</f>
        <v>1012969.7989632026</v>
      </c>
      <c r="M63" s="465" t="s">
        <v>347</v>
      </c>
      <c r="N63" s="462" t="s">
        <v>101</v>
      </c>
      <c r="O63" s="462" t="s">
        <v>348</v>
      </c>
      <c r="P63" s="474"/>
      <c r="Q63" s="491">
        <v>20</v>
      </c>
      <c r="R63" s="491">
        <v>50</v>
      </c>
      <c r="S63" s="491">
        <v>100</v>
      </c>
    </row>
    <row r="64" spans="1:19" ht="15.75">
      <c r="A64" s="483"/>
      <c r="B64" s="463"/>
      <c r="C64" s="463"/>
      <c r="D64" s="496"/>
      <c r="E64" s="468"/>
      <c r="F64" s="462"/>
      <c r="G64" s="462"/>
      <c r="H64" s="489"/>
      <c r="I64" s="489"/>
      <c r="J64" s="489"/>
      <c r="K64" s="489"/>
      <c r="L64" s="489"/>
      <c r="M64" s="465"/>
      <c r="N64" s="462"/>
      <c r="O64" s="462"/>
      <c r="P64" s="474"/>
      <c r="Q64" s="491"/>
      <c r="R64" s="491"/>
      <c r="S64" s="491"/>
    </row>
    <row r="65" spans="1:19" ht="31.5">
      <c r="A65" s="463"/>
      <c r="B65" s="463" t="s">
        <v>124</v>
      </c>
      <c r="C65" s="463"/>
      <c r="D65" s="475" t="s">
        <v>159</v>
      </c>
      <c r="E65" s="466" t="s">
        <v>149</v>
      </c>
      <c r="F65" s="466"/>
      <c r="G65" s="466" t="s">
        <v>89</v>
      </c>
      <c r="H65" s="478">
        <f>16731+2885.8</f>
        <v>19616.8</v>
      </c>
      <c r="I65" s="478">
        <v>31749.4</v>
      </c>
      <c r="J65" s="478">
        <v>31749.4</v>
      </c>
      <c r="K65" s="461">
        <v>32828.8796</v>
      </c>
      <c r="L65" s="461">
        <v>33222.826155200004</v>
      </c>
      <c r="M65" s="349" t="s">
        <v>400</v>
      </c>
      <c r="N65" s="343" t="s">
        <v>352</v>
      </c>
      <c r="O65" s="343">
        <v>12.9</v>
      </c>
      <c r="P65" s="224">
        <v>13</v>
      </c>
      <c r="Q65" s="224">
        <v>13</v>
      </c>
      <c r="R65" s="224">
        <v>14</v>
      </c>
      <c r="S65" s="224">
        <v>14</v>
      </c>
    </row>
    <row r="66" spans="1:19" ht="31.5">
      <c r="A66" s="463"/>
      <c r="B66" s="463"/>
      <c r="C66" s="463"/>
      <c r="D66" s="476"/>
      <c r="E66" s="467"/>
      <c r="F66" s="467"/>
      <c r="G66" s="467"/>
      <c r="H66" s="479"/>
      <c r="I66" s="479"/>
      <c r="J66" s="479"/>
      <c r="K66" s="461"/>
      <c r="L66" s="461"/>
      <c r="M66" s="349" t="s">
        <v>401</v>
      </c>
      <c r="N66" s="343" t="s">
        <v>352</v>
      </c>
      <c r="O66" s="343">
        <v>2.5</v>
      </c>
      <c r="P66" s="343" t="s">
        <v>350</v>
      </c>
      <c r="Q66" s="343" t="s">
        <v>350</v>
      </c>
      <c r="R66" s="343" t="s">
        <v>350</v>
      </c>
      <c r="S66" s="343" t="s">
        <v>350</v>
      </c>
    </row>
    <row r="67" spans="1:19" ht="78.75">
      <c r="A67" s="463"/>
      <c r="B67" s="463"/>
      <c r="C67" s="463"/>
      <c r="D67" s="477"/>
      <c r="E67" s="468"/>
      <c r="F67" s="468"/>
      <c r="G67" s="468"/>
      <c r="H67" s="480"/>
      <c r="I67" s="480"/>
      <c r="J67" s="480"/>
      <c r="K67" s="461"/>
      <c r="L67" s="461"/>
      <c r="M67" s="349" t="s">
        <v>108</v>
      </c>
      <c r="N67" s="343" t="s">
        <v>80</v>
      </c>
      <c r="O67" s="343">
        <v>150</v>
      </c>
      <c r="P67" s="343">
        <v>150</v>
      </c>
      <c r="Q67" s="417">
        <v>150</v>
      </c>
      <c r="R67" s="417">
        <v>160</v>
      </c>
      <c r="S67" s="417">
        <v>170</v>
      </c>
    </row>
    <row r="68" spans="1:19" ht="31.5">
      <c r="A68" s="463"/>
      <c r="B68" s="463" t="s">
        <v>125</v>
      </c>
      <c r="C68" s="463"/>
      <c r="D68" s="465" t="s">
        <v>109</v>
      </c>
      <c r="E68" s="462" t="s">
        <v>149</v>
      </c>
      <c r="F68" s="462"/>
      <c r="G68" s="462" t="s">
        <v>112</v>
      </c>
      <c r="H68" s="461">
        <v>445982.9</v>
      </c>
      <c r="I68" s="461">
        <v>386246.3</v>
      </c>
      <c r="J68" s="461">
        <v>467765.1</v>
      </c>
      <c r="K68" s="461">
        <v>485355.35031</v>
      </c>
      <c r="L68" s="461">
        <v>500227.4961667023</v>
      </c>
      <c r="M68" s="349" t="s">
        <v>402</v>
      </c>
      <c r="N68" s="343" t="s">
        <v>101</v>
      </c>
      <c r="O68" s="343"/>
      <c r="P68" s="343"/>
      <c r="Q68" s="417">
        <v>5</v>
      </c>
      <c r="R68" s="417">
        <v>10</v>
      </c>
      <c r="S68" s="417">
        <v>15</v>
      </c>
    </row>
    <row r="69" spans="1:19" ht="63">
      <c r="A69" s="463"/>
      <c r="B69" s="463"/>
      <c r="C69" s="463"/>
      <c r="D69" s="465"/>
      <c r="E69" s="462"/>
      <c r="F69" s="462"/>
      <c r="G69" s="462"/>
      <c r="H69" s="461"/>
      <c r="I69" s="461"/>
      <c r="J69" s="461"/>
      <c r="K69" s="461"/>
      <c r="L69" s="461"/>
      <c r="M69" s="349" t="s">
        <v>103</v>
      </c>
      <c r="N69" s="343" t="s">
        <v>80</v>
      </c>
      <c r="O69" s="343">
        <f>200</f>
        <v>200</v>
      </c>
      <c r="P69" s="343">
        <v>200</v>
      </c>
      <c r="Q69" s="417">
        <v>252</v>
      </c>
      <c r="R69" s="417">
        <v>277</v>
      </c>
      <c r="S69" s="417">
        <v>378</v>
      </c>
    </row>
    <row r="70" spans="1:19" ht="63">
      <c r="A70" s="463"/>
      <c r="B70" s="463"/>
      <c r="C70" s="463"/>
      <c r="D70" s="465"/>
      <c r="E70" s="462"/>
      <c r="F70" s="462"/>
      <c r="G70" s="462"/>
      <c r="H70" s="461"/>
      <c r="I70" s="461"/>
      <c r="J70" s="461"/>
      <c r="K70" s="461"/>
      <c r="L70" s="461"/>
      <c r="M70" s="349" t="s">
        <v>104</v>
      </c>
      <c r="N70" s="343" t="s">
        <v>80</v>
      </c>
      <c r="O70" s="343">
        <v>221</v>
      </c>
      <c r="P70" s="417">
        <v>141</v>
      </c>
      <c r="Q70" s="417">
        <v>298</v>
      </c>
      <c r="R70" s="417">
        <v>305</v>
      </c>
      <c r="S70" s="417">
        <v>367</v>
      </c>
    </row>
    <row r="71" spans="1:19" ht="47.25">
      <c r="A71" s="463"/>
      <c r="B71" s="463" t="s">
        <v>126</v>
      </c>
      <c r="C71" s="463"/>
      <c r="D71" s="465" t="s">
        <v>110</v>
      </c>
      <c r="E71" s="462" t="s">
        <v>149</v>
      </c>
      <c r="F71" s="462"/>
      <c r="G71" s="462" t="s">
        <v>113</v>
      </c>
      <c r="H71" s="461">
        <v>113070.7</v>
      </c>
      <c r="I71" s="461">
        <v>143423.5</v>
      </c>
      <c r="J71" s="461">
        <v>149161.5</v>
      </c>
      <c r="K71" s="461">
        <v>154844.55315</v>
      </c>
      <c r="L71" s="461">
        <v>159505.47623063365</v>
      </c>
      <c r="M71" s="349" t="s">
        <v>105</v>
      </c>
      <c r="N71" s="343" t="s">
        <v>80</v>
      </c>
      <c r="O71" s="343">
        <v>626</v>
      </c>
      <c r="P71" s="343">
        <v>519</v>
      </c>
      <c r="Q71" s="417">
        <v>367</v>
      </c>
      <c r="R71" s="417">
        <v>353</v>
      </c>
      <c r="S71" s="417">
        <v>345</v>
      </c>
    </row>
    <row r="72" spans="1:19" ht="33" customHeight="1">
      <c r="A72" s="463"/>
      <c r="B72" s="463"/>
      <c r="C72" s="463"/>
      <c r="D72" s="465"/>
      <c r="E72" s="462"/>
      <c r="F72" s="462"/>
      <c r="G72" s="462"/>
      <c r="H72" s="461"/>
      <c r="I72" s="461"/>
      <c r="J72" s="461"/>
      <c r="K72" s="461"/>
      <c r="L72" s="461"/>
      <c r="M72" s="465" t="s">
        <v>106</v>
      </c>
      <c r="N72" s="462" t="s">
        <v>80</v>
      </c>
      <c r="O72" s="462">
        <v>11159</v>
      </c>
      <c r="P72" s="462">
        <v>11248</v>
      </c>
      <c r="Q72" s="472">
        <v>11643</v>
      </c>
      <c r="R72" s="472">
        <v>11987</v>
      </c>
      <c r="S72" s="472">
        <v>12102</v>
      </c>
    </row>
    <row r="73" spans="1:19" ht="15.75">
      <c r="A73" s="463"/>
      <c r="B73" s="463"/>
      <c r="C73" s="463"/>
      <c r="D73" s="465"/>
      <c r="E73" s="462"/>
      <c r="F73" s="462"/>
      <c r="G73" s="462"/>
      <c r="H73" s="461"/>
      <c r="I73" s="461"/>
      <c r="J73" s="461"/>
      <c r="K73" s="461"/>
      <c r="L73" s="461"/>
      <c r="M73" s="465"/>
      <c r="N73" s="462"/>
      <c r="O73" s="462"/>
      <c r="P73" s="462"/>
      <c r="Q73" s="472"/>
      <c r="R73" s="472"/>
      <c r="S73" s="472"/>
    </row>
    <row r="74" spans="1:19" ht="78.75">
      <c r="A74" s="422"/>
      <c r="B74" s="422" t="s">
        <v>127</v>
      </c>
      <c r="C74" s="422"/>
      <c r="D74" s="349" t="s">
        <v>111</v>
      </c>
      <c r="E74" s="343" t="s">
        <v>149</v>
      </c>
      <c r="F74" s="343"/>
      <c r="G74" s="343" t="s">
        <v>114</v>
      </c>
      <c r="H74" s="414">
        <v>211195.9</v>
      </c>
      <c r="I74" s="414">
        <v>284297.97660000005</v>
      </c>
      <c r="J74" s="414">
        <v>299261</v>
      </c>
      <c r="K74" s="414">
        <v>310662.8441</v>
      </c>
      <c r="L74" s="414">
        <v>320014.00041066663</v>
      </c>
      <c r="M74" s="349" t="s">
        <v>107</v>
      </c>
      <c r="N74" s="343" t="s">
        <v>80</v>
      </c>
      <c r="O74" s="343">
        <v>1210</v>
      </c>
      <c r="P74" s="343">
        <v>1210</v>
      </c>
      <c r="Q74" s="417">
        <v>1110</v>
      </c>
      <c r="R74" s="417">
        <v>900</v>
      </c>
      <c r="S74" s="417">
        <v>900</v>
      </c>
    </row>
    <row r="75" spans="1:19" ht="71.25" customHeight="1">
      <c r="A75" s="482" t="s">
        <v>17</v>
      </c>
      <c r="B75" s="482"/>
      <c r="C75" s="482"/>
      <c r="D75" s="482"/>
      <c r="E75" s="224"/>
      <c r="F75" s="224"/>
      <c r="G75" s="224"/>
      <c r="H75" s="431">
        <f>SUM(H8,H22,H42,H63)</f>
        <v>3211741.640037543</v>
      </c>
      <c r="I75" s="431">
        <f>SUM(I8,I22,I42,I63)</f>
        <v>3319866.9197898796</v>
      </c>
      <c r="J75" s="431">
        <f>SUM(J8,J22,J42,J63)</f>
        <v>3640467.3</v>
      </c>
      <c r="K75" s="431">
        <f>SUM(K8,K22,K42,K63)</f>
        <v>3773924.300643536</v>
      </c>
      <c r="L75" s="431">
        <f>SUM(L8,L22,L42,L63)</f>
        <v>3857948.6688008024</v>
      </c>
      <c r="M75" s="227"/>
      <c r="N75" s="484"/>
      <c r="O75" s="484"/>
      <c r="P75" s="484"/>
      <c r="Q75" s="484"/>
      <c r="R75" s="484"/>
      <c r="S75" s="484"/>
    </row>
    <row r="77" spans="11:12" ht="15.75">
      <c r="K77" s="435"/>
      <c r="L77" s="436"/>
    </row>
    <row r="81" spans="4:12" ht="15.75">
      <c r="D81" s="481" t="s">
        <v>364</v>
      </c>
      <c r="E81" s="481"/>
      <c r="F81" s="481"/>
      <c r="G81" s="481"/>
      <c r="L81" s="400"/>
    </row>
    <row r="82" spans="4:15" ht="15.75">
      <c r="D82" s="481" t="s">
        <v>365</v>
      </c>
      <c r="E82" s="481"/>
      <c r="F82" s="481"/>
      <c r="G82" s="481"/>
      <c r="O82" s="239"/>
    </row>
    <row r="83" spans="4:15" ht="15.75">
      <c r="D83" s="342"/>
      <c r="E83" s="342"/>
      <c r="F83" s="342"/>
      <c r="G83" s="342"/>
      <c r="L83" s="437"/>
      <c r="O83" s="239"/>
    </row>
    <row r="84" spans="4:15" ht="15.75">
      <c r="D84" s="342"/>
      <c r="E84" s="342"/>
      <c r="F84" s="342"/>
      <c r="G84" s="342"/>
      <c r="O84" s="239"/>
    </row>
    <row r="85" spans="4:7" ht="15.75">
      <c r="D85" s="481" t="s">
        <v>363</v>
      </c>
      <c r="E85" s="481"/>
      <c r="F85" s="481"/>
      <c r="G85" s="481"/>
    </row>
    <row r="86" spans="4:7" ht="15.75">
      <c r="D86" s="481" t="s">
        <v>366</v>
      </c>
      <c r="E86" s="481"/>
      <c r="F86" s="481"/>
      <c r="G86" s="481"/>
    </row>
  </sheetData>
  <sheetProtection/>
  <mergeCells count="243">
    <mergeCell ref="Q63:Q64"/>
    <mergeCell ref="R63:R64"/>
    <mergeCell ref="S63:S64"/>
    <mergeCell ref="G63:G64"/>
    <mergeCell ref="F63:F64"/>
    <mergeCell ref="D63:D64"/>
    <mergeCell ref="C63:C64"/>
    <mergeCell ref="B63:B64"/>
    <mergeCell ref="M63:M64"/>
    <mergeCell ref="H63:H64"/>
    <mergeCell ref="I63:I64"/>
    <mergeCell ref="J63:J64"/>
    <mergeCell ref="K63:K64"/>
    <mergeCell ref="L63:L64"/>
    <mergeCell ref="E63:E64"/>
    <mergeCell ref="G22:G23"/>
    <mergeCell ref="E22:E23"/>
    <mergeCell ref="A37:A38"/>
    <mergeCell ref="D29:D36"/>
    <mergeCell ref="C29:C34"/>
    <mergeCell ref="L37:L38"/>
    <mergeCell ref="L48:L49"/>
    <mergeCell ref="D43:D46"/>
    <mergeCell ref="H43:H46"/>
    <mergeCell ref="I43:I46"/>
    <mergeCell ref="J43:J46"/>
    <mergeCell ref="H48:H49"/>
    <mergeCell ref="I48:I49"/>
    <mergeCell ref="D48:D49"/>
    <mergeCell ref="F48:F49"/>
    <mergeCell ref="G48:G49"/>
    <mergeCell ref="C37:C38"/>
    <mergeCell ref="B37:B38"/>
    <mergeCell ref="A29:A36"/>
    <mergeCell ref="B29:B36"/>
    <mergeCell ref="F29:F36"/>
    <mergeCell ref="G29:G36"/>
    <mergeCell ref="H29:H36"/>
    <mergeCell ref="I29:I36"/>
    <mergeCell ref="F8:F9"/>
    <mergeCell ref="G8:G9"/>
    <mergeCell ref="E8:E9"/>
    <mergeCell ref="Q1:S1"/>
    <mergeCell ref="I22:I23"/>
    <mergeCell ref="J22:J23"/>
    <mergeCell ref="K22:K23"/>
    <mergeCell ref="A24:A26"/>
    <mergeCell ref="A27:A28"/>
    <mergeCell ref="B27:B28"/>
    <mergeCell ref="C27:C28"/>
    <mergeCell ref="D27:D28"/>
    <mergeCell ref="L22:L23"/>
    <mergeCell ref="A22:A23"/>
    <mergeCell ref="B22:B23"/>
    <mergeCell ref="D22:D23"/>
    <mergeCell ref="H27:H28"/>
    <mergeCell ref="I27:I28"/>
    <mergeCell ref="J27:J28"/>
    <mergeCell ref="K27:K28"/>
    <mergeCell ref="L27:L28"/>
    <mergeCell ref="E27:E28"/>
    <mergeCell ref="G27:G28"/>
    <mergeCell ref="F22:F23"/>
    <mergeCell ref="H19:H21"/>
    <mergeCell ref="I19:I21"/>
    <mergeCell ref="J19:J21"/>
    <mergeCell ref="K19:K21"/>
    <mergeCell ref="H22:H23"/>
    <mergeCell ref="A1:D1"/>
    <mergeCell ref="A2:S2"/>
    <mergeCell ref="A3:S3"/>
    <mergeCell ref="D8:D9"/>
    <mergeCell ref="H8:H9"/>
    <mergeCell ref="I8:I9"/>
    <mergeCell ref="J8:J9"/>
    <mergeCell ref="K8:K9"/>
    <mergeCell ref="L8:L9"/>
    <mergeCell ref="O8:O9"/>
    <mergeCell ref="P8:P9"/>
    <mergeCell ref="Q8:Q9"/>
    <mergeCell ref="R8:R9"/>
    <mergeCell ref="S8:S9"/>
    <mergeCell ref="M8:M9"/>
    <mergeCell ref="N8:N9"/>
    <mergeCell ref="A8:A9"/>
    <mergeCell ref="B8:B9"/>
    <mergeCell ref="C8:C9"/>
    <mergeCell ref="A57:A58"/>
    <mergeCell ref="A63:A64"/>
    <mergeCell ref="D60:D61"/>
    <mergeCell ref="E60:E61"/>
    <mergeCell ref="F60:F61"/>
    <mergeCell ref="N75:S75"/>
    <mergeCell ref="P5:S6"/>
    <mergeCell ref="A5:A7"/>
    <mergeCell ref="B5:B7"/>
    <mergeCell ref="C5:C7"/>
    <mergeCell ref="D5:D7"/>
    <mergeCell ref="E5:E7"/>
    <mergeCell ref="F5:F7"/>
    <mergeCell ref="G5:G7"/>
    <mergeCell ref="M5:M7"/>
    <mergeCell ref="N5:N7"/>
    <mergeCell ref="O5:O6"/>
    <mergeCell ref="H5:L6"/>
    <mergeCell ref="D19:D21"/>
    <mergeCell ref="L19:L21"/>
    <mergeCell ref="C22:C23"/>
    <mergeCell ref="B19:B21"/>
    <mergeCell ref="C19:C21"/>
    <mergeCell ref="A19:A21"/>
    <mergeCell ref="D86:G86"/>
    <mergeCell ref="D81:G81"/>
    <mergeCell ref="D82:G82"/>
    <mergeCell ref="D68:D70"/>
    <mergeCell ref="D71:D73"/>
    <mergeCell ref="D57:D58"/>
    <mergeCell ref="G65:G67"/>
    <mergeCell ref="E71:E73"/>
    <mergeCell ref="F71:F73"/>
    <mergeCell ref="F65:F67"/>
    <mergeCell ref="G57:G58"/>
    <mergeCell ref="E68:E70"/>
    <mergeCell ref="D85:G85"/>
    <mergeCell ref="F68:F70"/>
    <mergeCell ref="E65:E67"/>
    <mergeCell ref="G68:G70"/>
    <mergeCell ref="G71:G73"/>
    <mergeCell ref="G60:G61"/>
    <mergeCell ref="A75:D75"/>
    <mergeCell ref="A71:A73"/>
    <mergeCell ref="B71:B73"/>
    <mergeCell ref="C71:C73"/>
    <mergeCell ref="B57:B58"/>
    <mergeCell ref="C57:C58"/>
    <mergeCell ref="E19:E21"/>
    <mergeCell ref="F19:F21"/>
    <mergeCell ref="G19:G21"/>
    <mergeCell ref="E24:E26"/>
    <mergeCell ref="G37:G38"/>
    <mergeCell ref="L65:L67"/>
    <mergeCell ref="H24:H26"/>
    <mergeCell ref="I24:I26"/>
    <mergeCell ref="J24:J26"/>
    <mergeCell ref="K24:K26"/>
    <mergeCell ref="L24:L26"/>
    <mergeCell ref="H57:H58"/>
    <mergeCell ref="I57:I58"/>
    <mergeCell ref="J57:J58"/>
    <mergeCell ref="K57:K58"/>
    <mergeCell ref="H65:H67"/>
    <mergeCell ref="I65:I67"/>
    <mergeCell ref="J65:J67"/>
    <mergeCell ref="K65:K67"/>
    <mergeCell ref="L57:L58"/>
    <mergeCell ref="K43:K46"/>
    <mergeCell ref="L43:L46"/>
    <mergeCell ref="F57:F58"/>
    <mergeCell ref="E57:E58"/>
    <mergeCell ref="A65:A67"/>
    <mergeCell ref="B65:B67"/>
    <mergeCell ref="C65:C67"/>
    <mergeCell ref="A68:A70"/>
    <mergeCell ref="B68:B70"/>
    <mergeCell ref="C68:C70"/>
    <mergeCell ref="D65:D67"/>
    <mergeCell ref="M72:M73"/>
    <mergeCell ref="N72:N73"/>
    <mergeCell ref="H68:H70"/>
    <mergeCell ref="L68:L70"/>
    <mergeCell ref="K71:K73"/>
    <mergeCell ref="L71:L73"/>
    <mergeCell ref="I68:I70"/>
    <mergeCell ref="J71:J73"/>
    <mergeCell ref="I71:I73"/>
    <mergeCell ref="H71:H73"/>
    <mergeCell ref="K68:K70"/>
    <mergeCell ref="J68:J70"/>
    <mergeCell ref="O72:O73"/>
    <mergeCell ref="P72:P73"/>
    <mergeCell ref="Q72:Q73"/>
    <mergeCell ref="R72:R73"/>
    <mergeCell ref="S72:S73"/>
    <mergeCell ref="M22:M23"/>
    <mergeCell ref="N22:N23"/>
    <mergeCell ref="O22:O23"/>
    <mergeCell ref="P22:P23"/>
    <mergeCell ref="Q22:Q23"/>
    <mergeCell ref="R22:R23"/>
    <mergeCell ref="S22:S23"/>
    <mergeCell ref="M30:M34"/>
    <mergeCell ref="N30:N34"/>
    <mergeCell ref="O30:O34"/>
    <mergeCell ref="P30:P34"/>
    <mergeCell ref="Q30:Q34"/>
    <mergeCell ref="R30:R34"/>
    <mergeCell ref="S30:S34"/>
    <mergeCell ref="N63:N64"/>
    <mergeCell ref="O63:O64"/>
    <mergeCell ref="P63:P64"/>
    <mergeCell ref="M25:M26"/>
    <mergeCell ref="N25:N26"/>
    <mergeCell ref="S25:S26"/>
    <mergeCell ref="A60:A61"/>
    <mergeCell ref="D37:D38"/>
    <mergeCell ref="E37:E38"/>
    <mergeCell ref="A48:A49"/>
    <mergeCell ref="B48:B49"/>
    <mergeCell ref="C48:C49"/>
    <mergeCell ref="J37:J38"/>
    <mergeCell ref="C43:C45"/>
    <mergeCell ref="B24:B26"/>
    <mergeCell ref="C24:C26"/>
    <mergeCell ref="F24:F26"/>
    <mergeCell ref="F27:F28"/>
    <mergeCell ref="F37:F38"/>
    <mergeCell ref="G24:G26"/>
    <mergeCell ref="D24:D26"/>
    <mergeCell ref="E30:E36"/>
    <mergeCell ref="A43:A46"/>
    <mergeCell ref="B43:B46"/>
    <mergeCell ref="E48:E49"/>
    <mergeCell ref="H60:H61"/>
    <mergeCell ref="I60:I61"/>
    <mergeCell ref="J48:J49"/>
    <mergeCell ref="K48:K49"/>
    <mergeCell ref="L29:L36"/>
    <mergeCell ref="F43:F46"/>
    <mergeCell ref="E43:E46"/>
    <mergeCell ref="G43:G46"/>
    <mergeCell ref="B60:B61"/>
    <mergeCell ref="O25:O26"/>
    <mergeCell ref="P25:P26"/>
    <mergeCell ref="Q25:Q26"/>
    <mergeCell ref="R25:R26"/>
    <mergeCell ref="K37:K38"/>
    <mergeCell ref="H37:H38"/>
    <mergeCell ref="I37:I38"/>
    <mergeCell ref="J60:J61"/>
    <mergeCell ref="K60:K61"/>
    <mergeCell ref="L60:L61"/>
    <mergeCell ref="J29:J36"/>
    <mergeCell ref="K29:K36"/>
  </mergeCells>
  <printOptions/>
  <pageMargins left="0.7874015748031497" right="0.3937007874015748" top="0.3937007874015748" bottom="0.3937007874015748" header="0.2362204724409449" footer="0.11811023622047245"/>
  <pageSetup fitToHeight="0" horizontalDpi="600" verticalDpi="600" orientation="landscape" paperSize="9" scale="37" r:id="rId1"/>
  <headerFooter>
    <oddFooter>&amp;R&amp;"Arial,курсив"&amp;8&amp;P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49"/>
  <sheetViews>
    <sheetView zoomScale="90" zoomScaleNormal="90" zoomScaleSheetLayoutView="96" zoomScalePageLayoutView="0" workbookViewId="0" topLeftCell="A13">
      <selection activeCell="C42" sqref="C42:O43"/>
    </sheetView>
  </sheetViews>
  <sheetFormatPr defaultColWidth="9.140625" defaultRowHeight="12.75"/>
  <cols>
    <col min="1" max="1" width="9.8515625" style="211" customWidth="1"/>
    <col min="2" max="2" width="29.421875" style="211" customWidth="1"/>
    <col min="3" max="4" width="11.8515625" style="211" bestFit="1" customWidth="1"/>
    <col min="5" max="5" width="15.7109375" style="211" customWidth="1"/>
    <col min="6" max="6" width="16.140625" style="211" customWidth="1"/>
    <col min="7" max="7" width="7.8515625" style="211" customWidth="1"/>
    <col min="8" max="8" width="18.7109375" style="211" customWidth="1"/>
    <col min="9" max="9" width="18.8515625" style="211" customWidth="1"/>
    <col min="10" max="10" width="16.00390625" style="211" bestFit="1" customWidth="1"/>
    <col min="11" max="11" width="10.140625" style="211" bestFit="1" customWidth="1"/>
    <col min="12" max="12" width="16.57421875" style="211" customWidth="1"/>
    <col min="13" max="13" width="12.28125" style="211" customWidth="1"/>
    <col min="14" max="14" width="13.57421875" style="211" customWidth="1"/>
    <col min="15" max="15" width="9.140625" style="211" customWidth="1"/>
    <col min="16" max="16" width="10.8515625" style="211" bestFit="1" customWidth="1"/>
    <col min="17" max="17" width="10.140625" style="211" bestFit="1" customWidth="1"/>
    <col min="18" max="18" width="9.140625" style="211" customWidth="1"/>
    <col min="19" max="19" width="10.140625" style="211" bestFit="1" customWidth="1"/>
    <col min="20" max="16384" width="9.140625" style="211" customWidth="1"/>
  </cols>
  <sheetData>
    <row r="1" spans="1:14" ht="38.25" customHeight="1" hidden="1">
      <c r="A1" s="213" t="s">
        <v>61</v>
      </c>
      <c r="J1" s="518" t="s">
        <v>68</v>
      </c>
      <c r="K1" s="518"/>
      <c r="L1" s="518"/>
      <c r="M1" s="518"/>
      <c r="N1" s="518"/>
    </row>
    <row r="2" spans="1:14" ht="16.5" customHeight="1" hidden="1">
      <c r="A2" s="213"/>
      <c r="J2" s="518" t="s">
        <v>66</v>
      </c>
      <c r="K2" s="518"/>
      <c r="L2" s="518"/>
      <c r="M2" s="518"/>
      <c r="N2" s="518"/>
    </row>
    <row r="3" spans="1:14" ht="18" customHeight="1" hidden="1">
      <c r="A3" s="213"/>
      <c r="J3" s="518" t="s">
        <v>67</v>
      </c>
      <c r="K3" s="518"/>
      <c r="L3" s="518"/>
      <c r="M3" s="518"/>
      <c r="N3" s="518"/>
    </row>
    <row r="4" spans="1:14" ht="38.25" customHeight="1">
      <c r="A4" s="509" t="s">
        <v>18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</row>
    <row r="5" spans="1:14" ht="9.75" customHeight="1">
      <c r="A5" s="481" t="s">
        <v>362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</row>
    <row r="6" spans="1:14" ht="19.5" customHeight="1">
      <c r="A6" s="289" t="s">
        <v>275</v>
      </c>
      <c r="B6" s="327"/>
      <c r="C6" s="290"/>
      <c r="D6" s="290"/>
      <c r="E6" s="290"/>
      <c r="F6" s="290"/>
      <c r="G6" s="290"/>
      <c r="H6" s="290"/>
      <c r="N6" s="222" t="s">
        <v>56</v>
      </c>
    </row>
    <row r="7" spans="1:14" ht="30" customHeight="1">
      <c r="A7" s="462" t="s">
        <v>1</v>
      </c>
      <c r="B7" s="462" t="s">
        <v>19</v>
      </c>
      <c r="C7" s="512" t="s">
        <v>44</v>
      </c>
      <c r="D7" s="513"/>
      <c r="E7" s="513"/>
      <c r="F7" s="273"/>
      <c r="G7" s="462" t="s">
        <v>45</v>
      </c>
      <c r="H7" s="462"/>
      <c r="I7" s="462"/>
      <c r="J7" s="512" t="s">
        <v>43</v>
      </c>
      <c r="K7" s="513"/>
      <c r="L7" s="513"/>
      <c r="M7" s="514"/>
      <c r="N7" s="224" t="s">
        <v>0</v>
      </c>
    </row>
    <row r="8" spans="1:14" ht="18.75" customHeight="1">
      <c r="A8" s="462"/>
      <c r="B8" s="462"/>
      <c r="C8" s="466" t="s">
        <v>48</v>
      </c>
      <c r="D8" s="512" t="s">
        <v>42</v>
      </c>
      <c r="E8" s="513"/>
      <c r="F8" s="514"/>
      <c r="G8" s="466" t="s">
        <v>52</v>
      </c>
      <c r="H8" s="512" t="s">
        <v>42</v>
      </c>
      <c r="I8" s="516"/>
      <c r="J8" s="466" t="s">
        <v>52</v>
      </c>
      <c r="K8" s="519" t="s">
        <v>42</v>
      </c>
      <c r="L8" s="520"/>
      <c r="M8" s="521"/>
      <c r="N8" s="225"/>
    </row>
    <row r="9" spans="1:14" ht="64.5" customHeight="1">
      <c r="A9" s="462"/>
      <c r="B9" s="462"/>
      <c r="C9" s="515"/>
      <c r="D9" s="274" t="s">
        <v>49</v>
      </c>
      <c r="E9" s="274" t="s">
        <v>50</v>
      </c>
      <c r="F9" s="274" t="s">
        <v>51</v>
      </c>
      <c r="G9" s="468"/>
      <c r="H9" s="274" t="s">
        <v>55</v>
      </c>
      <c r="I9" s="274" t="s">
        <v>53</v>
      </c>
      <c r="J9" s="468"/>
      <c r="K9" s="274" t="s">
        <v>49</v>
      </c>
      <c r="L9" s="274" t="s">
        <v>50</v>
      </c>
      <c r="M9" s="274" t="s">
        <v>54</v>
      </c>
      <c r="N9" s="227"/>
    </row>
    <row r="10" spans="1:14" ht="30" customHeight="1">
      <c r="A10" s="291">
        <v>1</v>
      </c>
      <c r="B10" s="292" t="s">
        <v>20</v>
      </c>
      <c r="C10" s="228">
        <f>D10+E10+F10</f>
        <v>82946.2</v>
      </c>
      <c r="D10" s="229">
        <v>63658.5</v>
      </c>
      <c r="E10" s="229">
        <v>19287.7</v>
      </c>
      <c r="F10" s="229"/>
      <c r="G10" s="229"/>
      <c r="H10" s="229"/>
      <c r="I10" s="229"/>
      <c r="J10" s="228">
        <f>K10+L10+M10</f>
        <v>8700</v>
      </c>
      <c r="K10" s="229">
        <v>2243</v>
      </c>
      <c r="L10" s="229">
        <v>6457</v>
      </c>
      <c r="M10" s="229"/>
      <c r="N10" s="228">
        <f>C10+G10+J10</f>
        <v>91646.2</v>
      </c>
    </row>
    <row r="11" spans="1:14" ht="31.5">
      <c r="A11" s="291">
        <v>2</v>
      </c>
      <c r="B11" s="292" t="s">
        <v>243</v>
      </c>
      <c r="C11" s="228">
        <f>D11+E11+F11</f>
        <v>808100.2000000001</v>
      </c>
      <c r="D11" s="229">
        <v>95489.9</v>
      </c>
      <c r="E11" s="229">
        <v>709710.3</v>
      </c>
      <c r="F11" s="229">
        <v>2900</v>
      </c>
      <c r="G11" s="229"/>
      <c r="H11" s="229"/>
      <c r="I11" s="229"/>
      <c r="J11" s="228">
        <f>K11+L11+M11</f>
        <v>220156</v>
      </c>
      <c r="K11" s="229">
        <v>29804.1</v>
      </c>
      <c r="L11" s="229">
        <v>186451.9</v>
      </c>
      <c r="M11" s="229">
        <v>3900</v>
      </c>
      <c r="N11" s="228">
        <f>C11+G11+J11</f>
        <v>1028256.2000000001</v>
      </c>
    </row>
    <row r="12" spans="1:14" ht="47.25">
      <c r="A12" s="291">
        <v>3</v>
      </c>
      <c r="B12" s="292" t="s">
        <v>278</v>
      </c>
      <c r="C12" s="228">
        <f>D12+E12+F12</f>
        <v>1206185.4</v>
      </c>
      <c r="D12" s="229">
        <v>300848.7</v>
      </c>
      <c r="E12" s="229">
        <v>905336.7</v>
      </c>
      <c r="F12" s="229"/>
      <c r="G12" s="229"/>
      <c r="H12" s="229"/>
      <c r="I12" s="229"/>
      <c r="J12" s="228">
        <f>K12+L12+M12</f>
        <v>366442.5</v>
      </c>
      <c r="K12" s="229">
        <v>127540.5</v>
      </c>
      <c r="L12" s="229">
        <v>217054.5</v>
      </c>
      <c r="M12" s="229">
        <v>21847.5</v>
      </c>
      <c r="N12" s="228">
        <f>C12+G12+J12</f>
        <v>1572627.9</v>
      </c>
    </row>
    <row r="13" spans="1:14" ht="63">
      <c r="A13" s="291">
        <v>4</v>
      </c>
      <c r="B13" s="292" t="s">
        <v>268</v>
      </c>
      <c r="C13" s="228">
        <f>D13+E13+F13</f>
        <v>335460.80000000005</v>
      </c>
      <c r="D13" s="229">
        <v>190914.2</v>
      </c>
      <c r="E13" s="229">
        <v>144546.6</v>
      </c>
      <c r="F13" s="229"/>
      <c r="G13" s="229"/>
      <c r="H13" s="229"/>
      <c r="I13" s="229"/>
      <c r="J13" s="228">
        <f>K13+L13+M13</f>
        <v>612476.2000000001</v>
      </c>
      <c r="K13" s="229">
        <f>100442.3</f>
        <v>100442.3</v>
      </c>
      <c r="L13" s="229">
        <v>503243.9</v>
      </c>
      <c r="M13" s="229">
        <v>8790</v>
      </c>
      <c r="N13" s="228">
        <f>C13+G13+J13</f>
        <v>947937.0000000001</v>
      </c>
    </row>
    <row r="14" spans="1:14" s="232" customFormat="1" ht="15.75">
      <c r="A14" s="524" t="s">
        <v>21</v>
      </c>
      <c r="B14" s="524"/>
      <c r="C14" s="228">
        <f>SUM(C10:C13)</f>
        <v>2432692.5999999996</v>
      </c>
      <c r="D14" s="228">
        <f aca="true" t="shared" si="0" ref="D14:N14">SUM(D10:D13)</f>
        <v>650911.3</v>
      </c>
      <c r="E14" s="228">
        <f t="shared" si="0"/>
        <v>1778881.3</v>
      </c>
      <c r="F14" s="228">
        <f t="shared" si="0"/>
        <v>2900</v>
      </c>
      <c r="G14" s="228">
        <f t="shared" si="0"/>
        <v>0</v>
      </c>
      <c r="H14" s="228">
        <f t="shared" si="0"/>
        <v>0</v>
      </c>
      <c r="I14" s="228">
        <f t="shared" si="0"/>
        <v>0</v>
      </c>
      <c r="J14" s="228">
        <f t="shared" si="0"/>
        <v>1207774.7000000002</v>
      </c>
      <c r="K14" s="228">
        <f t="shared" si="0"/>
        <v>260029.90000000002</v>
      </c>
      <c r="L14" s="228">
        <f t="shared" si="0"/>
        <v>913207.3</v>
      </c>
      <c r="M14" s="228">
        <f t="shared" si="0"/>
        <v>34537.5</v>
      </c>
      <c r="N14" s="228">
        <f t="shared" si="0"/>
        <v>3640467.3</v>
      </c>
    </row>
    <row r="15" spans="2:13" ht="0.75" customHeight="1"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294"/>
    </row>
    <row r="16" spans="2:13" ht="15.75"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4"/>
    </row>
    <row r="17" spans="2:13" s="295" customFormat="1" ht="15">
      <c r="B17" s="326"/>
      <c r="C17" s="297"/>
      <c r="D17" s="296">
        <f>C26/C14</f>
        <v>1.0349650424389831</v>
      </c>
      <c r="E17" s="297">
        <f>E14-E10</f>
        <v>1759593.6</v>
      </c>
      <c r="F17" s="296">
        <v>5772.425776000135</v>
      </c>
      <c r="G17" s="296"/>
      <c r="H17" s="296"/>
      <c r="I17" s="296"/>
      <c r="J17" s="297"/>
      <c r="K17" s="296"/>
      <c r="L17" s="296"/>
      <c r="M17" s="298"/>
    </row>
    <row r="18" spans="1:14" ht="15" customHeight="1">
      <c r="A18" s="289" t="s">
        <v>276</v>
      </c>
      <c r="B18" s="517"/>
      <c r="C18" s="517"/>
      <c r="D18" s="517"/>
      <c r="E18" s="517"/>
      <c r="F18" s="517"/>
      <c r="G18" s="517"/>
      <c r="H18" s="517"/>
      <c r="N18" s="222" t="s">
        <v>56</v>
      </c>
    </row>
    <row r="19" spans="1:14" ht="31.5" customHeight="1">
      <c r="A19" s="462" t="s">
        <v>1</v>
      </c>
      <c r="B19" s="462" t="s">
        <v>19</v>
      </c>
      <c r="C19" s="512" t="s">
        <v>44</v>
      </c>
      <c r="D19" s="513"/>
      <c r="E19" s="513"/>
      <c r="F19" s="273"/>
      <c r="G19" s="462" t="s">
        <v>45</v>
      </c>
      <c r="H19" s="462"/>
      <c r="I19" s="462"/>
      <c r="J19" s="512" t="s">
        <v>43</v>
      </c>
      <c r="K19" s="513"/>
      <c r="L19" s="513"/>
      <c r="M19" s="514"/>
      <c r="N19" s="224" t="s">
        <v>0</v>
      </c>
    </row>
    <row r="20" spans="1:14" ht="15" customHeight="1">
      <c r="A20" s="462"/>
      <c r="B20" s="462"/>
      <c r="C20" s="466" t="s">
        <v>48</v>
      </c>
      <c r="D20" s="512" t="s">
        <v>42</v>
      </c>
      <c r="E20" s="513"/>
      <c r="F20" s="514"/>
      <c r="G20" s="466" t="s">
        <v>52</v>
      </c>
      <c r="H20" s="512" t="s">
        <v>42</v>
      </c>
      <c r="I20" s="516"/>
      <c r="J20" s="466" t="s">
        <v>52</v>
      </c>
      <c r="K20" s="519" t="s">
        <v>42</v>
      </c>
      <c r="L20" s="520"/>
      <c r="M20" s="521"/>
      <c r="N20" s="225"/>
    </row>
    <row r="21" spans="1:14" ht="63">
      <c r="A21" s="462"/>
      <c r="B21" s="462"/>
      <c r="C21" s="515"/>
      <c r="D21" s="274" t="s">
        <v>49</v>
      </c>
      <c r="E21" s="274" t="s">
        <v>50</v>
      </c>
      <c r="F21" s="274" t="s">
        <v>51</v>
      </c>
      <c r="G21" s="468"/>
      <c r="H21" s="274" t="s">
        <v>55</v>
      </c>
      <c r="I21" s="274" t="s">
        <v>53</v>
      </c>
      <c r="J21" s="468"/>
      <c r="K21" s="274" t="s">
        <v>49</v>
      </c>
      <c r="L21" s="274" t="s">
        <v>50</v>
      </c>
      <c r="M21" s="274" t="s">
        <v>54</v>
      </c>
      <c r="N21" s="227"/>
    </row>
    <row r="22" spans="1:15" ht="31.5">
      <c r="A22" s="291">
        <v>1</v>
      </c>
      <c r="B22" s="292" t="s">
        <v>20</v>
      </c>
      <c r="C22" s="228">
        <f>D22+E22+F22</f>
        <v>82946.2</v>
      </c>
      <c r="D22" s="229">
        <v>63658.5</v>
      </c>
      <c r="E22" s="229">
        <f>E10</f>
        <v>19287.7</v>
      </c>
      <c r="F22" s="229"/>
      <c r="G22" s="229"/>
      <c r="H22" s="229"/>
      <c r="I22" s="229"/>
      <c r="J22" s="228">
        <f>K22+L22+M22</f>
        <v>9135.2</v>
      </c>
      <c r="K22" s="229">
        <v>2355.2</v>
      </c>
      <c r="L22" s="229">
        <v>6780</v>
      </c>
      <c r="M22" s="293"/>
      <c r="N22" s="228">
        <f>C22+G22+J22</f>
        <v>92081.4</v>
      </c>
      <c r="O22" s="239"/>
    </row>
    <row r="23" spans="1:19" ht="31.5">
      <c r="A23" s="291">
        <v>2</v>
      </c>
      <c r="B23" s="292" t="s">
        <v>243</v>
      </c>
      <c r="C23" s="228">
        <f>D23+E23+F23</f>
        <v>838253.2</v>
      </c>
      <c r="D23" s="229">
        <v>98354.7</v>
      </c>
      <c r="E23" s="229">
        <v>736853.5</v>
      </c>
      <c r="F23" s="229">
        <v>3045</v>
      </c>
      <c r="G23" s="229"/>
      <c r="H23" s="229"/>
      <c r="I23" s="229"/>
      <c r="J23" s="228">
        <f>K23+L23+M23</f>
        <v>228962.1</v>
      </c>
      <c r="K23" s="229">
        <v>30996.2</v>
      </c>
      <c r="L23" s="229">
        <v>193909.9</v>
      </c>
      <c r="M23" s="229">
        <v>4056</v>
      </c>
      <c r="N23" s="228">
        <f>C23+G23+J23</f>
        <v>1067215.3</v>
      </c>
      <c r="Q23" s="239"/>
      <c r="S23" s="239"/>
    </row>
    <row r="24" spans="1:19" ht="47.25">
      <c r="A24" s="291">
        <v>3</v>
      </c>
      <c r="B24" s="292" t="s">
        <v>278</v>
      </c>
      <c r="C24" s="228">
        <f>D24+E24+F24</f>
        <v>1249835.9</v>
      </c>
      <c r="D24" s="229">
        <v>309874.1</v>
      </c>
      <c r="E24" s="229">
        <v>939961.8</v>
      </c>
      <c r="F24" s="229"/>
      <c r="G24" s="229"/>
      <c r="H24" s="229"/>
      <c r="I24" s="229"/>
      <c r="J24" s="228">
        <f>K24+L24+M24</f>
        <v>381100.10000000003</v>
      </c>
      <c r="K24" s="229">
        <v>132642.1</v>
      </c>
      <c r="L24" s="229">
        <v>225736.6</v>
      </c>
      <c r="M24" s="229">
        <v>22721.4</v>
      </c>
      <c r="N24" s="228">
        <f>C24+G24+J24</f>
        <v>1630936</v>
      </c>
      <c r="Q24" s="239"/>
      <c r="S24" s="239"/>
    </row>
    <row r="25" spans="1:19" ht="63">
      <c r="A25" s="291">
        <v>4</v>
      </c>
      <c r="B25" s="292" t="s">
        <v>268</v>
      </c>
      <c r="C25" s="228">
        <f>D25+E25+F25</f>
        <v>346716.5</v>
      </c>
      <c r="D25" s="229">
        <v>196641.6</v>
      </c>
      <c r="E25" s="229">
        <v>150074.9</v>
      </c>
      <c r="F25" s="229"/>
      <c r="G25" s="229"/>
      <c r="H25" s="229"/>
      <c r="I25" s="229"/>
      <c r="J25" s="228">
        <f>K25+L25+M25</f>
        <v>636975.1</v>
      </c>
      <c r="K25" s="229">
        <v>104459.9</v>
      </c>
      <c r="L25" s="229">
        <v>523373.6</v>
      </c>
      <c r="M25" s="229">
        <v>9141.6</v>
      </c>
      <c r="N25" s="228">
        <f>C25+G25+J25</f>
        <v>983691.6</v>
      </c>
      <c r="Q25" s="239"/>
      <c r="S25" s="239"/>
    </row>
    <row r="26" spans="1:17" ht="15.75">
      <c r="A26" s="523" t="s">
        <v>21</v>
      </c>
      <c r="B26" s="523"/>
      <c r="C26" s="228">
        <f>SUM(C22:C25)</f>
        <v>2517751.8</v>
      </c>
      <c r="D26" s="228">
        <f>SUM(D22:D25)</f>
        <v>668528.9</v>
      </c>
      <c r="E26" s="228">
        <f>SUM(E22:E25)</f>
        <v>1846177.9</v>
      </c>
      <c r="F26" s="228">
        <f>SUM(F22:F25)</f>
        <v>3045</v>
      </c>
      <c r="G26" s="228">
        <f>SUM(G22:G25)</f>
        <v>0</v>
      </c>
      <c r="H26" s="228">
        <f>SUM(H22:H25)</f>
        <v>0</v>
      </c>
      <c r="I26" s="228">
        <f>SUM(I22:I25)</f>
        <v>0</v>
      </c>
      <c r="J26" s="228">
        <f>SUM(J22:J25)</f>
        <v>1256172.5</v>
      </c>
      <c r="K26" s="228">
        <f>SUM(K22:K25)</f>
        <v>270453.4</v>
      </c>
      <c r="L26" s="228">
        <f>SUM(L22:L25)</f>
        <v>949800.1</v>
      </c>
      <c r="M26" s="228">
        <f>SUM(M22:M25)</f>
        <v>35919</v>
      </c>
      <c r="N26" s="228">
        <f>SUM(N22:N25)</f>
        <v>3773924.3000000003</v>
      </c>
      <c r="Q26" s="239"/>
    </row>
    <row r="27" spans="2:13" ht="9" customHeight="1"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294"/>
    </row>
    <row r="28" spans="2:13" ht="15.75">
      <c r="B28" s="290"/>
      <c r="C28" s="299"/>
      <c r="D28" s="299"/>
      <c r="E28" s="290"/>
      <c r="F28" s="290"/>
      <c r="G28" s="290"/>
      <c r="H28" s="290"/>
      <c r="I28" s="290"/>
      <c r="J28" s="299"/>
      <c r="K28" s="299"/>
      <c r="L28" s="290"/>
      <c r="M28" s="294"/>
    </row>
    <row r="29" spans="2:13" ht="0" customHeight="1" hidden="1"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4"/>
    </row>
    <row r="30" spans="2:13" ht="15.75" hidden="1"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4"/>
    </row>
    <row r="31" spans="1:14" ht="15.75">
      <c r="A31" s="289" t="s">
        <v>279</v>
      </c>
      <c r="B31" s="517"/>
      <c r="C31" s="517"/>
      <c r="D31" s="517"/>
      <c r="E31" s="517"/>
      <c r="F31" s="517"/>
      <c r="G31" s="517"/>
      <c r="H31" s="517"/>
      <c r="N31" s="222" t="s">
        <v>56</v>
      </c>
    </row>
    <row r="32" spans="1:14" ht="29.25" customHeight="1">
      <c r="A32" s="466" t="s">
        <v>1</v>
      </c>
      <c r="B32" s="466" t="s">
        <v>19</v>
      </c>
      <c r="C32" s="512" t="s">
        <v>44</v>
      </c>
      <c r="D32" s="513"/>
      <c r="E32" s="513"/>
      <c r="F32" s="273"/>
      <c r="G32" s="512" t="s">
        <v>45</v>
      </c>
      <c r="H32" s="513"/>
      <c r="I32" s="514"/>
      <c r="J32" s="512" t="s">
        <v>43</v>
      </c>
      <c r="K32" s="513"/>
      <c r="L32" s="513"/>
      <c r="M32" s="514"/>
      <c r="N32" s="224" t="s">
        <v>0</v>
      </c>
    </row>
    <row r="33" spans="1:14" ht="13.5" customHeight="1">
      <c r="A33" s="467"/>
      <c r="B33" s="467"/>
      <c r="C33" s="466" t="s">
        <v>48</v>
      </c>
      <c r="D33" s="512" t="s">
        <v>42</v>
      </c>
      <c r="E33" s="513"/>
      <c r="F33" s="514"/>
      <c r="G33" s="466" t="s">
        <v>52</v>
      </c>
      <c r="H33" s="512" t="s">
        <v>42</v>
      </c>
      <c r="I33" s="516"/>
      <c r="J33" s="466" t="s">
        <v>52</v>
      </c>
      <c r="K33" s="519" t="s">
        <v>42</v>
      </c>
      <c r="L33" s="520"/>
      <c r="M33" s="521"/>
      <c r="N33" s="225"/>
    </row>
    <row r="34" spans="1:14" ht="63">
      <c r="A34" s="468"/>
      <c r="B34" s="468"/>
      <c r="C34" s="515"/>
      <c r="D34" s="274" t="s">
        <v>49</v>
      </c>
      <c r="E34" s="274" t="s">
        <v>50</v>
      </c>
      <c r="F34" s="274" t="s">
        <v>51</v>
      </c>
      <c r="G34" s="468"/>
      <c r="H34" s="274" t="s">
        <v>55</v>
      </c>
      <c r="I34" s="274" t="s">
        <v>53</v>
      </c>
      <c r="J34" s="468"/>
      <c r="K34" s="274" t="s">
        <v>49</v>
      </c>
      <c r="L34" s="274" t="s">
        <v>50</v>
      </c>
      <c r="M34" s="274" t="s">
        <v>54</v>
      </c>
      <c r="N34" s="227"/>
    </row>
    <row r="35" spans="1:18" ht="31.5">
      <c r="A35" s="291">
        <v>1</v>
      </c>
      <c r="B35" s="292" t="s">
        <v>20</v>
      </c>
      <c r="C35" s="228">
        <f>D35+E35+F35</f>
        <v>83359.8</v>
      </c>
      <c r="D35" s="229">
        <v>63658.5</v>
      </c>
      <c r="E35" s="229">
        <v>19701.3</v>
      </c>
      <c r="F35" s="229"/>
      <c r="G35" s="229"/>
      <c r="H35" s="229"/>
      <c r="I35" s="229"/>
      <c r="J35" s="228">
        <f>K35+L35+M35</f>
        <v>9551</v>
      </c>
      <c r="K35" s="229">
        <v>2500</v>
      </c>
      <c r="L35" s="229">
        <v>7051</v>
      </c>
      <c r="M35" s="293"/>
      <c r="N35" s="228">
        <f>C35+G35+J35</f>
        <v>92910.8</v>
      </c>
      <c r="Q35" s="239"/>
      <c r="R35" s="239"/>
    </row>
    <row r="36" spans="1:20" ht="31.5">
      <c r="A36" s="291">
        <v>2</v>
      </c>
      <c r="B36" s="292" t="s">
        <v>243</v>
      </c>
      <c r="C36" s="228">
        <f>D36+E36+F36</f>
        <v>850180.2</v>
      </c>
      <c r="D36" s="229">
        <v>98354.7</v>
      </c>
      <c r="E36" s="229">
        <v>748825.5</v>
      </c>
      <c r="F36" s="229">
        <v>3000</v>
      </c>
      <c r="G36" s="229"/>
      <c r="H36" s="229"/>
      <c r="I36" s="229"/>
      <c r="J36" s="228">
        <f>K36+L36+M36</f>
        <v>238384</v>
      </c>
      <c r="K36" s="229">
        <v>32500</v>
      </c>
      <c r="L36" s="229">
        <v>201666</v>
      </c>
      <c r="M36" s="229">
        <v>4218</v>
      </c>
      <c r="N36" s="228">
        <f>C36+G36+J36</f>
        <v>1088564.2</v>
      </c>
      <c r="T36" s="239"/>
    </row>
    <row r="37" spans="1:14" ht="47.25">
      <c r="A37" s="291">
        <v>3</v>
      </c>
      <c r="B37" s="292" t="s">
        <v>278</v>
      </c>
      <c r="C37" s="228">
        <f>D37+E37+F37</f>
        <v>1265107.9</v>
      </c>
      <c r="D37" s="229">
        <v>309874.1</v>
      </c>
      <c r="E37" s="229">
        <v>955233.8</v>
      </c>
      <c r="F37" s="229"/>
      <c r="G37" s="229"/>
      <c r="H37" s="229"/>
      <c r="I37" s="229"/>
      <c r="J37" s="228">
        <f>K37+L37+M37</f>
        <v>398396</v>
      </c>
      <c r="K37" s="229">
        <v>140000</v>
      </c>
      <c r="L37" s="229">
        <v>234766</v>
      </c>
      <c r="M37" s="229">
        <v>23630</v>
      </c>
      <c r="N37" s="228">
        <f>C37+G37+J37</f>
        <v>1663503.9</v>
      </c>
    </row>
    <row r="38" spans="1:14" ht="63">
      <c r="A38" s="291">
        <v>4</v>
      </c>
      <c r="B38" s="292" t="s">
        <v>268</v>
      </c>
      <c r="C38" s="228">
        <f>D38+E38+F38</f>
        <v>349154.80000000005</v>
      </c>
      <c r="D38" s="229">
        <v>196641.6</v>
      </c>
      <c r="E38" s="229">
        <v>152513.2</v>
      </c>
      <c r="F38" s="229"/>
      <c r="G38" s="229"/>
      <c r="H38" s="229"/>
      <c r="I38" s="229"/>
      <c r="J38" s="228">
        <f>K38+L38+M38</f>
        <v>663815</v>
      </c>
      <c r="K38" s="229">
        <f>110000</f>
        <v>110000</v>
      </c>
      <c r="L38" s="229">
        <v>544308</v>
      </c>
      <c r="M38" s="229">
        <v>9507</v>
      </c>
      <c r="N38" s="228">
        <f>C38+G38+J38</f>
        <v>1012969.8</v>
      </c>
    </row>
    <row r="39" spans="1:14" ht="15.75">
      <c r="A39" s="500" t="s">
        <v>21</v>
      </c>
      <c r="B39" s="500"/>
      <c r="C39" s="228">
        <f>SUM(C35:C38)</f>
        <v>2547802.7</v>
      </c>
      <c r="D39" s="228">
        <f>SUM(D35:D38)</f>
        <v>668528.9</v>
      </c>
      <c r="E39" s="228">
        <f>SUM(E35:E38)</f>
        <v>1876273.8</v>
      </c>
      <c r="F39" s="228">
        <f>SUM(F35:F38)</f>
        <v>3000</v>
      </c>
      <c r="G39" s="228">
        <f>SUM(G35:G38)</f>
        <v>0</v>
      </c>
      <c r="H39" s="228">
        <f>SUM(H35:H38)</f>
        <v>0</v>
      </c>
      <c r="I39" s="228">
        <f>SUM(I35:I38)</f>
        <v>0</v>
      </c>
      <c r="J39" s="228">
        <f>SUM(J35:J38)</f>
        <v>1310146</v>
      </c>
      <c r="K39" s="228">
        <f>SUM(K35:K38)</f>
        <v>285000</v>
      </c>
      <c r="L39" s="228">
        <f>SUM(L35:L38)</f>
        <v>987791</v>
      </c>
      <c r="M39" s="228">
        <f>SUM(M35:M38)</f>
        <v>37355</v>
      </c>
      <c r="N39" s="228">
        <f>SUM(N35:N38)</f>
        <v>3857948.7</v>
      </c>
    </row>
    <row r="40" spans="2:13" ht="8.25" customHeight="1"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294"/>
    </row>
    <row r="41" spans="2:13" ht="8.25" customHeight="1"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294"/>
    </row>
    <row r="42" spans="2:14" ht="15.75">
      <c r="B42" s="290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</row>
    <row r="43" spans="2:13" ht="15.75">
      <c r="B43" s="290"/>
      <c r="C43" s="299"/>
      <c r="D43" s="299"/>
      <c r="E43" s="299"/>
      <c r="F43" s="299"/>
      <c r="G43" s="290"/>
      <c r="H43" s="290"/>
      <c r="I43" s="290"/>
      <c r="J43" s="299"/>
      <c r="K43" s="299"/>
      <c r="L43" s="299"/>
      <c r="M43" s="299"/>
    </row>
    <row r="44" spans="2:13" ht="15.75">
      <c r="B44" s="290"/>
      <c r="C44" s="299"/>
      <c r="D44" s="290"/>
      <c r="E44" s="290"/>
      <c r="F44" s="290"/>
      <c r="G44" s="290"/>
      <c r="H44" s="290"/>
      <c r="I44" s="290"/>
      <c r="J44" s="290"/>
      <c r="K44" s="290"/>
      <c r="L44" s="290"/>
      <c r="M44" s="294"/>
    </row>
    <row r="45" spans="2:13" ht="15.75"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4"/>
    </row>
    <row r="46" spans="2:8" ht="15.75">
      <c r="B46" s="507" t="s">
        <v>62</v>
      </c>
      <c r="C46" s="507"/>
      <c r="D46" s="507"/>
      <c r="E46" s="507"/>
      <c r="F46" s="511"/>
      <c r="G46" s="511"/>
      <c r="H46" s="511"/>
    </row>
    <row r="47" spans="2:8" ht="15.75">
      <c r="B47" s="507" t="s">
        <v>63</v>
      </c>
      <c r="C47" s="507"/>
      <c r="D47" s="507"/>
      <c r="E47" s="507"/>
      <c r="F47" s="511"/>
      <c r="G47" s="511"/>
      <c r="H47" s="511"/>
    </row>
    <row r="48" spans="2:8" ht="15.75">
      <c r="B48" s="507" t="s">
        <v>64</v>
      </c>
      <c r="C48" s="507"/>
      <c r="D48" s="507"/>
      <c r="E48" s="507"/>
      <c r="F48" s="508"/>
      <c r="G48" s="508"/>
      <c r="H48" s="508"/>
    </row>
    <row r="49" spans="2:14" ht="15.75">
      <c r="B49" s="507" t="s">
        <v>65</v>
      </c>
      <c r="C49" s="507"/>
      <c r="D49" s="507"/>
      <c r="E49" s="507"/>
      <c r="F49" s="508"/>
      <c r="G49" s="508"/>
      <c r="H49" s="508"/>
      <c r="N49" s="300"/>
    </row>
  </sheetData>
  <sheetProtection/>
  <mergeCells count="48">
    <mergeCell ref="J2:N2"/>
    <mergeCell ref="J3:N3"/>
    <mergeCell ref="A19:A21"/>
    <mergeCell ref="K8:M8"/>
    <mergeCell ref="A14:B14"/>
    <mergeCell ref="G7:I7"/>
    <mergeCell ref="C7:E7"/>
    <mergeCell ref="G8:G9"/>
    <mergeCell ref="J8:J9"/>
    <mergeCell ref="G19:I19"/>
    <mergeCell ref="A32:A34"/>
    <mergeCell ref="B32:B34"/>
    <mergeCell ref="C32:E32"/>
    <mergeCell ref="G32:I32"/>
    <mergeCell ref="C33:C34"/>
    <mergeCell ref="H33:I33"/>
    <mergeCell ref="J1:N1"/>
    <mergeCell ref="A39:B39"/>
    <mergeCell ref="J32:M32"/>
    <mergeCell ref="G33:G34"/>
    <mergeCell ref="J33:J34"/>
    <mergeCell ref="J20:J21"/>
    <mergeCell ref="C20:C21"/>
    <mergeCell ref="H20:I20"/>
    <mergeCell ref="K20:M20"/>
    <mergeCell ref="G20:G21"/>
    <mergeCell ref="D33:F33"/>
    <mergeCell ref="K33:M33"/>
    <mergeCell ref="D20:F20"/>
    <mergeCell ref="B15:L15"/>
    <mergeCell ref="D8:F8"/>
    <mergeCell ref="A26:B26"/>
    <mergeCell ref="B49:H49"/>
    <mergeCell ref="A4:N4"/>
    <mergeCell ref="A5:N5"/>
    <mergeCell ref="B46:H46"/>
    <mergeCell ref="B47:H47"/>
    <mergeCell ref="B48:H48"/>
    <mergeCell ref="B19:B21"/>
    <mergeCell ref="C19:E19"/>
    <mergeCell ref="J19:M19"/>
    <mergeCell ref="C8:C9"/>
    <mergeCell ref="H8:I8"/>
    <mergeCell ref="A7:A9"/>
    <mergeCell ref="B7:B9"/>
    <mergeCell ref="J7:M7"/>
    <mergeCell ref="B18:H18"/>
    <mergeCell ref="B31:H31"/>
  </mergeCells>
  <printOptions/>
  <pageMargins left="1.1811023622047245" right="0.7874015748031497" top="0.7874015748031497" bottom="0.7874015748031497" header="0.31496062992125984" footer="0.11811023622047245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1"/>
  <sheetViews>
    <sheetView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33.421875" style="24" customWidth="1"/>
    <col min="2" max="2" width="11.28125" style="24" bestFit="1" customWidth="1"/>
    <col min="3" max="3" width="11.57421875" style="24" customWidth="1"/>
    <col min="4" max="4" width="11.28125" style="24" customWidth="1"/>
    <col min="5" max="5" width="11.57421875" style="24" customWidth="1"/>
    <col min="6" max="6" width="11.00390625" style="24" customWidth="1"/>
    <col min="7" max="7" width="11.8515625" style="24" customWidth="1"/>
    <col min="8" max="8" width="12.421875" style="24" customWidth="1"/>
    <col min="9" max="9" width="12.00390625" style="24" customWidth="1"/>
    <col min="10" max="10" width="12.8515625" style="24" customWidth="1"/>
    <col min="11" max="11" width="12.28125" style="24" customWidth="1"/>
    <col min="12" max="12" width="12.140625" style="24" customWidth="1"/>
    <col min="13" max="13" width="10.28125" style="24" customWidth="1"/>
    <col min="14" max="16384" width="9.140625" style="24" customWidth="1"/>
  </cols>
  <sheetData>
    <row r="1" spans="1:13" ht="31.5" customHeight="1">
      <c r="A1" s="23" t="s">
        <v>61</v>
      </c>
      <c r="H1" s="562" t="s">
        <v>69</v>
      </c>
      <c r="I1" s="562"/>
      <c r="J1" s="562"/>
      <c r="K1" s="562"/>
      <c r="L1" s="562"/>
      <c r="M1" s="562"/>
    </row>
    <row r="2" spans="1:13" ht="17.25" customHeight="1">
      <c r="A2" s="26"/>
      <c r="H2" s="562" t="s">
        <v>66</v>
      </c>
      <c r="I2" s="562"/>
      <c r="J2" s="562"/>
      <c r="K2" s="562"/>
      <c r="L2" s="562"/>
      <c r="M2" s="562"/>
    </row>
    <row r="3" spans="1:13" ht="15.75" customHeight="1">
      <c r="A3" s="26"/>
      <c r="H3" s="562" t="s">
        <v>67</v>
      </c>
      <c r="I3" s="562"/>
      <c r="J3" s="562"/>
      <c r="K3" s="562"/>
      <c r="L3" s="562"/>
      <c r="M3" s="562"/>
    </row>
    <row r="4" spans="1:13" ht="20.25" customHeight="1">
      <c r="A4" s="525" t="s">
        <v>22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</row>
    <row r="5" ht="1.5" customHeight="1" thickBot="1"/>
    <row r="6" spans="1:12" ht="24" customHeight="1" thickBot="1">
      <c r="A6" s="17" t="s">
        <v>23</v>
      </c>
      <c r="B6" s="527" t="s">
        <v>160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</row>
    <row r="7" spans="1:12" ht="20.25" customHeight="1" thickBot="1">
      <c r="A7" s="16" t="s">
        <v>24</v>
      </c>
      <c r="B7" s="527" t="s">
        <v>324</v>
      </c>
      <c r="C7" s="498"/>
      <c r="D7" s="498"/>
      <c r="E7" s="498"/>
      <c r="F7" s="498"/>
      <c r="G7" s="498"/>
      <c r="H7" s="498"/>
      <c r="I7" s="498"/>
      <c r="J7" s="498"/>
      <c r="K7" s="498"/>
      <c r="L7" s="498"/>
    </row>
    <row r="8" spans="1:12" ht="20.25" customHeight="1" thickBot="1">
      <c r="A8" s="16" t="s">
        <v>25</v>
      </c>
      <c r="B8" s="556" t="s">
        <v>325</v>
      </c>
      <c r="C8" s="557"/>
      <c r="D8" s="557"/>
      <c r="E8" s="557"/>
      <c r="F8" s="557"/>
      <c r="G8" s="557"/>
      <c r="H8" s="557"/>
      <c r="I8" s="557"/>
      <c r="J8" s="557"/>
      <c r="K8" s="557"/>
      <c r="L8" s="557"/>
    </row>
    <row r="9" spans="1:12" ht="29.25" customHeight="1" thickBot="1">
      <c r="A9" s="15" t="s">
        <v>27</v>
      </c>
      <c r="B9" s="528" t="s">
        <v>87</v>
      </c>
      <c r="C9" s="528"/>
      <c r="D9" s="528"/>
      <c r="E9" s="528"/>
      <c r="F9" s="528"/>
      <c r="G9" s="528"/>
      <c r="H9" s="528"/>
      <c r="I9" s="528"/>
      <c r="J9" s="528"/>
      <c r="K9" s="528"/>
      <c r="L9" s="527"/>
    </row>
    <row r="10" spans="1:12" ht="32.25" customHeight="1" thickBot="1">
      <c r="A10" s="16" t="s">
        <v>28</v>
      </c>
      <c r="B10" s="11" t="s">
        <v>161</v>
      </c>
      <c r="C10" s="529" t="s">
        <v>29</v>
      </c>
      <c r="D10" s="527"/>
      <c r="E10" s="18"/>
      <c r="F10" s="529" t="s">
        <v>30</v>
      </c>
      <c r="G10" s="528"/>
      <c r="H10" s="528"/>
      <c r="I10" s="527"/>
      <c r="J10" s="528" t="s">
        <v>31</v>
      </c>
      <c r="K10" s="528"/>
      <c r="L10" s="528"/>
    </row>
    <row r="11" spans="1:12" ht="64.5" customHeight="1" thickBot="1">
      <c r="A11" s="16" t="s">
        <v>32</v>
      </c>
      <c r="B11" s="530" t="s">
        <v>334</v>
      </c>
      <c r="C11" s="531"/>
      <c r="D11" s="531"/>
      <c r="E11" s="531"/>
      <c r="F11" s="531"/>
      <c r="G11" s="531"/>
      <c r="H11" s="531"/>
      <c r="I11" s="531"/>
      <c r="J11" s="531"/>
      <c r="K11" s="531"/>
      <c r="L11" s="531"/>
    </row>
    <row r="12" spans="1:12" ht="32.25" thickBot="1">
      <c r="A12" s="16" t="s">
        <v>33</v>
      </c>
      <c r="B12" s="532" t="s">
        <v>359</v>
      </c>
      <c r="C12" s="498"/>
      <c r="D12" s="498"/>
      <c r="E12" s="498"/>
      <c r="F12" s="498"/>
      <c r="G12" s="498"/>
      <c r="H12" s="498"/>
      <c r="I12" s="498"/>
      <c r="J12" s="498"/>
      <c r="K12" s="498"/>
      <c r="L12" s="498"/>
    </row>
    <row r="13" ht="0.75" customHeight="1"/>
    <row r="14" ht="20.25" customHeight="1">
      <c r="A14" s="28" t="s">
        <v>34</v>
      </c>
    </row>
    <row r="15" spans="1:12" ht="18.75" customHeight="1" thickBot="1">
      <c r="A15" s="29" t="s">
        <v>26</v>
      </c>
      <c r="B15" s="24" t="s">
        <v>13</v>
      </c>
      <c r="L15" s="30" t="s">
        <v>35</v>
      </c>
    </row>
    <row r="16" spans="1:13" ht="27.75" customHeight="1">
      <c r="A16" s="533" t="s">
        <v>36</v>
      </c>
      <c r="B16" s="536" t="s">
        <v>44</v>
      </c>
      <c r="C16" s="537"/>
      <c r="D16" s="537"/>
      <c r="E16" s="32"/>
      <c r="F16" s="497" t="s">
        <v>45</v>
      </c>
      <c r="G16" s="497"/>
      <c r="H16" s="497"/>
      <c r="I16" s="536" t="s">
        <v>43</v>
      </c>
      <c r="J16" s="537"/>
      <c r="K16" s="537"/>
      <c r="L16" s="538"/>
      <c r="M16" s="33" t="s">
        <v>0</v>
      </c>
    </row>
    <row r="17" spans="1:13" ht="13.5" customHeight="1">
      <c r="A17" s="534"/>
      <c r="B17" s="539" t="s">
        <v>48</v>
      </c>
      <c r="C17" s="536" t="s">
        <v>42</v>
      </c>
      <c r="D17" s="537"/>
      <c r="E17" s="538"/>
      <c r="F17" s="539" t="s">
        <v>52</v>
      </c>
      <c r="G17" s="536" t="s">
        <v>42</v>
      </c>
      <c r="H17" s="558"/>
      <c r="I17" s="539" t="s">
        <v>52</v>
      </c>
      <c r="J17" s="542" t="s">
        <v>42</v>
      </c>
      <c r="K17" s="543"/>
      <c r="L17" s="544"/>
      <c r="M17" s="34"/>
    </row>
    <row r="18" spans="1:13" ht="79.5" thickBot="1">
      <c r="A18" s="535"/>
      <c r="B18" s="540"/>
      <c r="C18" s="31" t="s">
        <v>49</v>
      </c>
      <c r="D18" s="31" t="s">
        <v>58</v>
      </c>
      <c r="E18" s="31" t="s">
        <v>59</v>
      </c>
      <c r="F18" s="541"/>
      <c r="G18" s="31" t="s">
        <v>57</v>
      </c>
      <c r="H18" s="31" t="s">
        <v>53</v>
      </c>
      <c r="I18" s="541"/>
      <c r="J18" s="31" t="s">
        <v>49</v>
      </c>
      <c r="K18" s="31" t="s">
        <v>50</v>
      </c>
      <c r="L18" s="31" t="s">
        <v>60</v>
      </c>
      <c r="M18" s="35"/>
    </row>
    <row r="19" spans="1:13" ht="15.75">
      <c r="A19" s="31" t="s">
        <v>75</v>
      </c>
      <c r="B19" s="117">
        <f>C19+D19+E19</f>
        <v>8247.3</v>
      </c>
      <c r="C19" s="36">
        <v>5323.4</v>
      </c>
      <c r="D19" s="36">
        <v>2923.9</v>
      </c>
      <c r="E19" s="36"/>
      <c r="F19" s="36"/>
      <c r="G19" s="36"/>
      <c r="H19" s="36"/>
      <c r="I19" s="117">
        <f>J19+K19+L19</f>
        <v>0</v>
      </c>
      <c r="J19" s="36"/>
      <c r="K19" s="36"/>
      <c r="L19" s="35"/>
      <c r="M19" s="165">
        <f>B19+F19+I19</f>
        <v>8247.3</v>
      </c>
    </row>
    <row r="20" spans="1:13" ht="15.75">
      <c r="A20" s="31" t="s">
        <v>76</v>
      </c>
      <c r="B20" s="117">
        <f>C20+D20+E20</f>
        <v>8247.3</v>
      </c>
      <c r="C20" s="36">
        <v>5323.4</v>
      </c>
      <c r="D20" s="36">
        <v>2923.9</v>
      </c>
      <c r="E20" s="36"/>
      <c r="F20" s="36"/>
      <c r="G20" s="36"/>
      <c r="H20" s="36"/>
      <c r="I20" s="117">
        <f>J20+K20+L20</f>
        <v>0</v>
      </c>
      <c r="J20" s="36"/>
      <c r="K20" s="36"/>
      <c r="L20" s="35"/>
      <c r="M20" s="165">
        <f>B20+F20+I20</f>
        <v>8247.3</v>
      </c>
    </row>
    <row r="21" spans="1:13" ht="15.75">
      <c r="A21" s="31" t="s">
        <v>77</v>
      </c>
      <c r="B21" s="117">
        <f>C21+D21+E21</f>
        <v>8247.3</v>
      </c>
      <c r="C21" s="36">
        <v>5323.4</v>
      </c>
      <c r="D21" s="36">
        <v>2923.9</v>
      </c>
      <c r="E21" s="36"/>
      <c r="F21" s="36"/>
      <c r="G21" s="36"/>
      <c r="H21" s="36"/>
      <c r="I21" s="117">
        <f>J21+K21+L21</f>
        <v>0</v>
      </c>
      <c r="J21" s="36"/>
      <c r="K21" s="36"/>
      <c r="L21" s="35"/>
      <c r="M21" s="165">
        <f>B21+F21+I21</f>
        <v>8247.3</v>
      </c>
    </row>
    <row r="22" spans="2:12" ht="4.5" customHeight="1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ht="15.75">
      <c r="A23" s="29" t="s">
        <v>37</v>
      </c>
    </row>
    <row r="24" spans="1:4" ht="22.5" customHeight="1" thickBot="1">
      <c r="A24" s="29" t="s">
        <v>26</v>
      </c>
      <c r="B24" s="24" t="s">
        <v>13</v>
      </c>
      <c r="C24" s="38"/>
      <c r="D24" s="38"/>
    </row>
    <row r="25" spans="1:10" ht="32.25" thickBot="1">
      <c r="A25" s="533" t="s">
        <v>38</v>
      </c>
      <c r="B25" s="546" t="s">
        <v>39</v>
      </c>
      <c r="C25" s="547"/>
      <c r="D25" s="548"/>
      <c r="E25" s="533" t="s">
        <v>40</v>
      </c>
      <c r="F25" s="39" t="s">
        <v>10</v>
      </c>
      <c r="G25" s="552" t="s">
        <v>11</v>
      </c>
      <c r="H25" s="553"/>
      <c r="I25" s="553"/>
      <c r="J25" s="554"/>
    </row>
    <row r="26" spans="1:10" ht="16.5" thickBot="1">
      <c r="A26" s="534"/>
      <c r="B26" s="559"/>
      <c r="C26" s="560"/>
      <c r="D26" s="561"/>
      <c r="E26" s="535"/>
      <c r="F26" s="40" t="s">
        <v>73</v>
      </c>
      <c r="G26" s="40" t="s">
        <v>74</v>
      </c>
      <c r="H26" s="40" t="s">
        <v>75</v>
      </c>
      <c r="I26" s="40" t="s">
        <v>76</v>
      </c>
      <c r="J26" s="40" t="s">
        <v>77</v>
      </c>
    </row>
    <row r="27" spans="1:10" ht="15.75">
      <c r="A27" s="328" t="s">
        <v>153</v>
      </c>
      <c r="B27" s="497" t="s">
        <v>353</v>
      </c>
      <c r="C27" s="497"/>
      <c r="D27" s="497"/>
      <c r="E27" s="255" t="s">
        <v>101</v>
      </c>
      <c r="F27" s="255">
        <v>14.3</v>
      </c>
      <c r="G27" s="256">
        <v>14.3</v>
      </c>
      <c r="H27" s="256">
        <v>14.5</v>
      </c>
      <c r="I27" s="256">
        <v>14.7</v>
      </c>
      <c r="J27" s="256">
        <v>15</v>
      </c>
    </row>
    <row r="29" spans="1:13" ht="20.25" customHeight="1">
      <c r="A29" s="525" t="s">
        <v>22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</row>
    <row r="30" ht="1.5" customHeight="1" thickBot="1"/>
    <row r="31" spans="1:12" ht="24" customHeight="1" thickBot="1">
      <c r="A31" s="17" t="s">
        <v>23</v>
      </c>
      <c r="B31" s="527" t="s">
        <v>160</v>
      </c>
      <c r="C31" s="498"/>
      <c r="D31" s="498"/>
      <c r="E31" s="498"/>
      <c r="F31" s="498"/>
      <c r="G31" s="498"/>
      <c r="H31" s="498"/>
      <c r="I31" s="498"/>
      <c r="J31" s="498"/>
      <c r="K31" s="498"/>
      <c r="L31" s="498"/>
    </row>
    <row r="32" spans="1:12" ht="20.25" customHeight="1" thickBot="1">
      <c r="A32" s="16" t="s">
        <v>24</v>
      </c>
      <c r="B32" s="527" t="s">
        <v>324</v>
      </c>
      <c r="C32" s="498"/>
      <c r="D32" s="498"/>
      <c r="E32" s="498"/>
      <c r="F32" s="498"/>
      <c r="G32" s="498"/>
      <c r="H32" s="498"/>
      <c r="I32" s="498"/>
      <c r="J32" s="498"/>
      <c r="K32" s="498"/>
      <c r="L32" s="498"/>
    </row>
    <row r="33" spans="1:12" ht="20.25" customHeight="1" thickBot="1">
      <c r="A33" s="16" t="s">
        <v>25</v>
      </c>
      <c r="B33" s="556" t="s">
        <v>327</v>
      </c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ht="29.25" customHeight="1" thickBot="1">
      <c r="A34" s="15" t="s">
        <v>27</v>
      </c>
      <c r="B34" s="528" t="s">
        <v>88</v>
      </c>
      <c r="C34" s="528"/>
      <c r="D34" s="528"/>
      <c r="E34" s="528"/>
      <c r="F34" s="528"/>
      <c r="G34" s="528"/>
      <c r="H34" s="528"/>
      <c r="I34" s="528"/>
      <c r="J34" s="528"/>
      <c r="K34" s="528"/>
      <c r="L34" s="527"/>
    </row>
    <row r="35" spans="1:12" ht="32.25" customHeight="1" thickBot="1">
      <c r="A35" s="16" t="s">
        <v>28</v>
      </c>
      <c r="B35" s="11" t="s">
        <v>161</v>
      </c>
      <c r="C35" s="529" t="s">
        <v>29</v>
      </c>
      <c r="D35" s="527"/>
      <c r="E35" s="177"/>
      <c r="F35" s="529" t="s">
        <v>30</v>
      </c>
      <c r="G35" s="528"/>
      <c r="H35" s="528"/>
      <c r="I35" s="527"/>
      <c r="J35" s="529" t="s">
        <v>31</v>
      </c>
      <c r="K35" s="528"/>
      <c r="L35" s="527"/>
    </row>
    <row r="36" spans="1:12" ht="64.5" customHeight="1" thickBot="1">
      <c r="A36" s="16" t="s">
        <v>32</v>
      </c>
      <c r="B36" s="530" t="s">
        <v>443</v>
      </c>
      <c r="C36" s="531"/>
      <c r="D36" s="531"/>
      <c r="E36" s="531"/>
      <c r="F36" s="531"/>
      <c r="G36" s="531"/>
      <c r="H36" s="531"/>
      <c r="I36" s="531"/>
      <c r="J36" s="531"/>
      <c r="K36" s="531"/>
      <c r="L36" s="531"/>
    </row>
    <row r="37" spans="1:12" ht="32.25" thickBot="1">
      <c r="A37" s="16" t="s">
        <v>33</v>
      </c>
      <c r="B37" s="532" t="s">
        <v>360</v>
      </c>
      <c r="C37" s="498"/>
      <c r="D37" s="498"/>
      <c r="E37" s="498"/>
      <c r="F37" s="498"/>
      <c r="G37" s="498"/>
      <c r="H37" s="498"/>
      <c r="I37" s="498"/>
      <c r="J37" s="498"/>
      <c r="K37" s="498"/>
      <c r="L37" s="498"/>
    </row>
    <row r="38" ht="0.75" customHeight="1"/>
    <row r="39" ht="20.25" customHeight="1">
      <c r="A39" s="175" t="s">
        <v>34</v>
      </c>
    </row>
    <row r="40" spans="1:12" ht="18.75" customHeight="1" thickBot="1">
      <c r="A40" s="29" t="s">
        <v>26</v>
      </c>
      <c r="B40" s="24" t="s">
        <v>14</v>
      </c>
      <c r="L40" s="30" t="s">
        <v>35</v>
      </c>
    </row>
    <row r="41" spans="1:13" ht="27.75" customHeight="1">
      <c r="A41" s="533" t="s">
        <v>36</v>
      </c>
      <c r="B41" s="536" t="s">
        <v>44</v>
      </c>
      <c r="C41" s="537"/>
      <c r="D41" s="537"/>
      <c r="E41" s="174"/>
      <c r="F41" s="497" t="s">
        <v>45</v>
      </c>
      <c r="G41" s="497"/>
      <c r="H41" s="497"/>
      <c r="I41" s="536" t="s">
        <v>43</v>
      </c>
      <c r="J41" s="537"/>
      <c r="K41" s="537"/>
      <c r="L41" s="538"/>
      <c r="M41" s="33" t="s">
        <v>0</v>
      </c>
    </row>
    <row r="42" spans="1:13" ht="13.5" customHeight="1">
      <c r="A42" s="534"/>
      <c r="B42" s="539" t="s">
        <v>48</v>
      </c>
      <c r="C42" s="536" t="s">
        <v>42</v>
      </c>
      <c r="D42" s="537"/>
      <c r="E42" s="538"/>
      <c r="F42" s="539" t="s">
        <v>52</v>
      </c>
      <c r="G42" s="536" t="s">
        <v>42</v>
      </c>
      <c r="H42" s="558"/>
      <c r="I42" s="539" t="s">
        <v>52</v>
      </c>
      <c r="J42" s="542" t="s">
        <v>42</v>
      </c>
      <c r="K42" s="543"/>
      <c r="L42" s="544"/>
      <c r="M42" s="34"/>
    </row>
    <row r="43" spans="1:13" ht="95.25" thickBot="1">
      <c r="A43" s="535"/>
      <c r="B43" s="540"/>
      <c r="C43" s="171" t="s">
        <v>49</v>
      </c>
      <c r="D43" s="171" t="s">
        <v>58</v>
      </c>
      <c r="E43" s="171" t="s">
        <v>59</v>
      </c>
      <c r="F43" s="541"/>
      <c r="G43" s="171" t="s">
        <v>57</v>
      </c>
      <c r="H43" s="171" t="s">
        <v>53</v>
      </c>
      <c r="I43" s="541"/>
      <c r="J43" s="171" t="s">
        <v>49</v>
      </c>
      <c r="K43" s="171" t="s">
        <v>50</v>
      </c>
      <c r="L43" s="171" t="s">
        <v>60</v>
      </c>
      <c r="M43" s="35"/>
    </row>
    <row r="44" spans="1:13" ht="15.75">
      <c r="A44" s="171" t="s">
        <v>75</v>
      </c>
      <c r="B44" s="117">
        <f>C44+D44+E44</f>
        <v>5281</v>
      </c>
      <c r="C44" s="36">
        <v>4357.8</v>
      </c>
      <c r="D44" s="36">
        <v>923.2</v>
      </c>
      <c r="E44" s="36"/>
      <c r="F44" s="36"/>
      <c r="G44" s="36"/>
      <c r="H44" s="36"/>
      <c r="I44" s="117">
        <f>J44+K44+L44</f>
        <v>0</v>
      </c>
      <c r="J44" s="36"/>
      <c r="K44" s="36"/>
      <c r="L44" s="35"/>
      <c r="M44" s="165">
        <f>B44+F44+I44</f>
        <v>5281</v>
      </c>
    </row>
    <row r="45" spans="1:13" ht="15.75">
      <c r="A45" s="171" t="s">
        <v>76</v>
      </c>
      <c r="B45" s="117">
        <f>C45+D45+E45</f>
        <v>5281</v>
      </c>
      <c r="C45" s="36">
        <v>4357.8</v>
      </c>
      <c r="D45" s="36">
        <v>923.2</v>
      </c>
      <c r="E45" s="36"/>
      <c r="F45" s="36"/>
      <c r="G45" s="36"/>
      <c r="H45" s="36"/>
      <c r="I45" s="117">
        <f>J45+K45+L45</f>
        <v>0</v>
      </c>
      <c r="J45" s="36"/>
      <c r="K45" s="36"/>
      <c r="L45" s="35"/>
      <c r="M45" s="165">
        <f>B45+F45+I45</f>
        <v>5281</v>
      </c>
    </row>
    <row r="46" spans="1:13" ht="15.75">
      <c r="A46" s="171" t="s">
        <v>77</v>
      </c>
      <c r="B46" s="117">
        <f>C46+D46+E46</f>
        <v>5281</v>
      </c>
      <c r="C46" s="36">
        <v>4357.8</v>
      </c>
      <c r="D46" s="36">
        <v>923.2</v>
      </c>
      <c r="E46" s="36"/>
      <c r="F46" s="36"/>
      <c r="G46" s="36"/>
      <c r="H46" s="36"/>
      <c r="I46" s="117">
        <f>J46+K46+L46</f>
        <v>0</v>
      </c>
      <c r="J46" s="36"/>
      <c r="K46" s="36"/>
      <c r="L46" s="35"/>
      <c r="M46" s="165">
        <f>B46+F46+I46</f>
        <v>5281</v>
      </c>
    </row>
    <row r="47" spans="2:12" ht="4.5" customHeight="1"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</row>
    <row r="48" ht="15.75">
      <c r="A48" s="29"/>
    </row>
    <row r="49" ht="15.75">
      <c r="A49" s="29" t="s">
        <v>37</v>
      </c>
    </row>
    <row r="50" spans="1:4" ht="16.5" thickBot="1">
      <c r="A50" s="29" t="s">
        <v>26</v>
      </c>
      <c r="B50" s="24" t="s">
        <v>13</v>
      </c>
      <c r="C50" s="38"/>
      <c r="D50" s="38"/>
    </row>
    <row r="51" spans="1:10" ht="32.25" thickBot="1">
      <c r="A51" s="533" t="s">
        <v>38</v>
      </c>
      <c r="B51" s="546" t="s">
        <v>39</v>
      </c>
      <c r="C51" s="547"/>
      <c r="D51" s="548"/>
      <c r="E51" s="533" t="s">
        <v>40</v>
      </c>
      <c r="F51" s="354" t="s">
        <v>10</v>
      </c>
      <c r="G51" s="552" t="s">
        <v>11</v>
      </c>
      <c r="H51" s="553"/>
      <c r="I51" s="553"/>
      <c r="J51" s="554"/>
    </row>
    <row r="52" spans="1:10" ht="16.5" thickBot="1">
      <c r="A52" s="534"/>
      <c r="B52" s="559"/>
      <c r="C52" s="560"/>
      <c r="D52" s="561"/>
      <c r="E52" s="535"/>
      <c r="F52" s="355" t="s">
        <v>73</v>
      </c>
      <c r="G52" s="355" t="s">
        <v>74</v>
      </c>
      <c r="H52" s="355" t="s">
        <v>75</v>
      </c>
      <c r="I52" s="355" t="s">
        <v>76</v>
      </c>
      <c r="J52" s="355" t="s">
        <v>77</v>
      </c>
    </row>
    <row r="53" spans="1:10" ht="47.25">
      <c r="A53" s="357" t="s">
        <v>354</v>
      </c>
      <c r="B53" s="497" t="s">
        <v>517</v>
      </c>
      <c r="C53" s="497"/>
      <c r="D53" s="497"/>
      <c r="E53" s="255" t="s">
        <v>101</v>
      </c>
      <c r="F53" s="353">
        <v>13.1</v>
      </c>
      <c r="G53" s="418">
        <v>13.1</v>
      </c>
      <c r="H53" s="418" t="s">
        <v>227</v>
      </c>
      <c r="I53" s="418" t="s">
        <v>227</v>
      </c>
      <c r="J53" s="353" t="s">
        <v>227</v>
      </c>
    </row>
    <row r="54" spans="1:10" ht="15.75">
      <c r="A54" s="453"/>
      <c r="B54" s="356"/>
      <c r="C54" s="356"/>
      <c r="D54" s="356"/>
      <c r="E54" s="278"/>
      <c r="F54" s="278"/>
      <c r="G54" s="454"/>
      <c r="H54" s="454"/>
      <c r="I54" s="454"/>
      <c r="J54" s="454"/>
    </row>
    <row r="55" spans="1:13" ht="20.25" customHeight="1">
      <c r="A55" s="525" t="s">
        <v>22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ht="1.5" customHeight="1" thickBot="1"/>
    <row r="57" spans="1:12" ht="24" customHeight="1" thickBot="1">
      <c r="A57" s="17" t="s">
        <v>23</v>
      </c>
      <c r="B57" s="527" t="s">
        <v>160</v>
      </c>
      <c r="C57" s="498"/>
      <c r="D57" s="498"/>
      <c r="E57" s="498"/>
      <c r="F57" s="498"/>
      <c r="G57" s="498"/>
      <c r="H57" s="498"/>
      <c r="I57" s="498"/>
      <c r="J57" s="498"/>
      <c r="K57" s="498"/>
      <c r="L57" s="498"/>
    </row>
    <row r="58" spans="1:12" ht="20.25" customHeight="1" thickBot="1">
      <c r="A58" s="16" t="s">
        <v>24</v>
      </c>
      <c r="B58" s="527" t="s">
        <v>324</v>
      </c>
      <c r="C58" s="498"/>
      <c r="D58" s="498"/>
      <c r="E58" s="498"/>
      <c r="F58" s="498"/>
      <c r="G58" s="498"/>
      <c r="H58" s="498"/>
      <c r="I58" s="498"/>
      <c r="J58" s="498"/>
      <c r="K58" s="498"/>
      <c r="L58" s="498"/>
    </row>
    <row r="59" spans="1:12" ht="20.25" customHeight="1" thickBot="1">
      <c r="A59" s="16" t="s">
        <v>25</v>
      </c>
      <c r="B59" s="556" t="s">
        <v>442</v>
      </c>
      <c r="C59" s="557"/>
      <c r="D59" s="557"/>
      <c r="E59" s="557"/>
      <c r="F59" s="557"/>
      <c r="G59" s="557"/>
      <c r="H59" s="557"/>
      <c r="I59" s="557"/>
      <c r="J59" s="557"/>
      <c r="K59" s="557"/>
      <c r="L59" s="557"/>
    </row>
    <row r="60" spans="1:12" ht="29.25" customHeight="1" thickBot="1">
      <c r="A60" s="15" t="s">
        <v>27</v>
      </c>
      <c r="B60" s="528" t="s">
        <v>89</v>
      </c>
      <c r="C60" s="528"/>
      <c r="D60" s="528"/>
      <c r="E60" s="528"/>
      <c r="F60" s="528"/>
      <c r="G60" s="528"/>
      <c r="H60" s="528"/>
      <c r="I60" s="528"/>
      <c r="J60" s="528"/>
      <c r="K60" s="528"/>
      <c r="L60" s="527"/>
    </row>
    <row r="61" spans="1:12" ht="32.25" customHeight="1" thickBot="1">
      <c r="A61" s="16" t="s">
        <v>28</v>
      </c>
      <c r="B61" s="11" t="s">
        <v>161</v>
      </c>
      <c r="C61" s="529" t="s">
        <v>29</v>
      </c>
      <c r="D61" s="527"/>
      <c r="E61" s="177"/>
      <c r="F61" s="529" t="s">
        <v>30</v>
      </c>
      <c r="G61" s="528"/>
      <c r="H61" s="528"/>
      <c r="I61" s="527"/>
      <c r="J61" s="528" t="s">
        <v>31</v>
      </c>
      <c r="K61" s="528"/>
      <c r="L61" s="528"/>
    </row>
    <row r="62" spans="1:12" ht="64.5" customHeight="1" thickBot="1">
      <c r="A62" s="16" t="s">
        <v>32</v>
      </c>
      <c r="B62" s="530" t="s">
        <v>518</v>
      </c>
      <c r="C62" s="531"/>
      <c r="D62" s="531"/>
      <c r="E62" s="531"/>
      <c r="F62" s="531"/>
      <c r="G62" s="531"/>
      <c r="H62" s="531"/>
      <c r="I62" s="531"/>
      <c r="J62" s="531"/>
      <c r="K62" s="531"/>
      <c r="L62" s="531"/>
    </row>
    <row r="63" spans="1:12" ht="32.25" thickBot="1">
      <c r="A63" s="16" t="s">
        <v>33</v>
      </c>
      <c r="B63" s="532" t="s">
        <v>326</v>
      </c>
      <c r="C63" s="498"/>
      <c r="D63" s="498"/>
      <c r="E63" s="498"/>
      <c r="F63" s="498"/>
      <c r="G63" s="498"/>
      <c r="H63" s="498"/>
      <c r="I63" s="498"/>
      <c r="J63" s="498"/>
      <c r="K63" s="498"/>
      <c r="L63" s="498"/>
    </row>
    <row r="64" ht="0.75" customHeight="1"/>
    <row r="65" ht="20.25" customHeight="1">
      <c r="A65" s="175" t="s">
        <v>34</v>
      </c>
    </row>
    <row r="66" spans="1:12" ht="18.75" customHeight="1" thickBot="1">
      <c r="A66" s="29" t="s">
        <v>26</v>
      </c>
      <c r="B66" s="24" t="s">
        <v>444</v>
      </c>
      <c r="L66" s="30" t="s">
        <v>35</v>
      </c>
    </row>
    <row r="67" spans="1:13" ht="27.75" customHeight="1">
      <c r="A67" s="533" t="s">
        <v>36</v>
      </c>
      <c r="B67" s="536" t="s">
        <v>44</v>
      </c>
      <c r="C67" s="537"/>
      <c r="D67" s="537"/>
      <c r="E67" s="174"/>
      <c r="F67" s="497" t="s">
        <v>45</v>
      </c>
      <c r="G67" s="497"/>
      <c r="H67" s="497"/>
      <c r="I67" s="536" t="s">
        <v>43</v>
      </c>
      <c r="J67" s="537"/>
      <c r="K67" s="537"/>
      <c r="L67" s="538"/>
      <c r="M67" s="33" t="s">
        <v>0</v>
      </c>
    </row>
    <row r="68" spans="1:13" ht="13.5" customHeight="1">
      <c r="A68" s="534"/>
      <c r="B68" s="539" t="s">
        <v>48</v>
      </c>
      <c r="C68" s="536" t="s">
        <v>42</v>
      </c>
      <c r="D68" s="537"/>
      <c r="E68" s="538"/>
      <c r="F68" s="539" t="s">
        <v>52</v>
      </c>
      <c r="G68" s="536" t="s">
        <v>42</v>
      </c>
      <c r="H68" s="558"/>
      <c r="I68" s="539" t="s">
        <v>52</v>
      </c>
      <c r="J68" s="542" t="s">
        <v>42</v>
      </c>
      <c r="K68" s="543"/>
      <c r="L68" s="544"/>
      <c r="M68" s="34"/>
    </row>
    <row r="69" spans="1:13" ht="95.25" thickBot="1">
      <c r="A69" s="535"/>
      <c r="B69" s="540"/>
      <c r="C69" s="171" t="s">
        <v>49</v>
      </c>
      <c r="D69" s="171" t="s">
        <v>58</v>
      </c>
      <c r="E69" s="171" t="s">
        <v>59</v>
      </c>
      <c r="F69" s="541"/>
      <c r="G69" s="171" t="s">
        <v>57</v>
      </c>
      <c r="H69" s="171" t="s">
        <v>53</v>
      </c>
      <c r="I69" s="541"/>
      <c r="J69" s="171" t="s">
        <v>49</v>
      </c>
      <c r="K69" s="171" t="s">
        <v>50</v>
      </c>
      <c r="L69" s="171" t="s">
        <v>60</v>
      </c>
      <c r="M69" s="35"/>
    </row>
    <row r="70" spans="1:13" ht="15.75">
      <c r="A70" s="171" t="s">
        <v>75</v>
      </c>
      <c r="B70" s="117">
        <f>C70+D70+E70</f>
        <v>7040.8</v>
      </c>
      <c r="C70" s="36">
        <v>3443.8</v>
      </c>
      <c r="D70" s="36">
        <v>3597</v>
      </c>
      <c r="E70" s="35"/>
      <c r="F70" s="36"/>
      <c r="G70" s="36"/>
      <c r="H70" s="36"/>
      <c r="I70" s="117">
        <f>J70+K70+L70</f>
        <v>0</v>
      </c>
      <c r="J70" s="36"/>
      <c r="K70" s="36"/>
      <c r="L70" s="35"/>
      <c r="M70" s="165">
        <f>B70+F70+I70</f>
        <v>7040.8</v>
      </c>
    </row>
    <row r="71" spans="1:13" ht="15.75">
      <c r="A71" s="171" t="s">
        <v>76</v>
      </c>
      <c r="B71" s="117">
        <f>C71+D71+E71</f>
        <v>7040.8</v>
      </c>
      <c r="C71" s="36">
        <v>3443.8</v>
      </c>
      <c r="D71" s="36">
        <v>3597</v>
      </c>
      <c r="E71" s="35"/>
      <c r="F71" s="36"/>
      <c r="G71" s="36"/>
      <c r="H71" s="36"/>
      <c r="I71" s="117">
        <f>J71+K71+L71</f>
        <v>0</v>
      </c>
      <c r="J71" s="36"/>
      <c r="K71" s="36"/>
      <c r="L71" s="35"/>
      <c r="M71" s="165">
        <f>B71+F71+I71</f>
        <v>7040.8</v>
      </c>
    </row>
    <row r="72" spans="1:13" ht="15.75">
      <c r="A72" s="171" t="s">
        <v>77</v>
      </c>
      <c r="B72" s="117">
        <f>C72+D72+E72</f>
        <v>7040.8</v>
      </c>
      <c r="C72" s="36">
        <v>3443.8</v>
      </c>
      <c r="D72" s="36">
        <v>3597</v>
      </c>
      <c r="E72" s="35"/>
      <c r="F72" s="36"/>
      <c r="G72" s="36"/>
      <c r="H72" s="36"/>
      <c r="I72" s="117">
        <f>J72+K72+L72</f>
        <v>0</v>
      </c>
      <c r="J72" s="36"/>
      <c r="K72" s="36"/>
      <c r="L72" s="35"/>
      <c r="M72" s="165">
        <f>B72+F72+I72</f>
        <v>7040.8</v>
      </c>
    </row>
    <row r="73" spans="2:12" ht="4.5" customHeight="1"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</row>
    <row r="74" ht="15.75">
      <c r="A74" s="29" t="s">
        <v>37</v>
      </c>
    </row>
    <row r="75" spans="1:4" ht="22.5" customHeight="1" thickBot="1">
      <c r="A75" s="29" t="s">
        <v>26</v>
      </c>
      <c r="B75" s="29" t="s">
        <v>230</v>
      </c>
      <c r="C75" s="38"/>
      <c r="D75" s="38"/>
    </row>
    <row r="76" spans="1:10" ht="32.25" thickBot="1">
      <c r="A76" s="533" t="s">
        <v>38</v>
      </c>
      <c r="B76" s="546" t="s">
        <v>39</v>
      </c>
      <c r="C76" s="547"/>
      <c r="D76" s="548"/>
      <c r="E76" s="533" t="s">
        <v>40</v>
      </c>
      <c r="F76" s="178" t="s">
        <v>10</v>
      </c>
      <c r="G76" s="552" t="s">
        <v>11</v>
      </c>
      <c r="H76" s="553"/>
      <c r="I76" s="553"/>
      <c r="J76" s="554"/>
    </row>
    <row r="77" spans="1:10" ht="16.5" thickBot="1">
      <c r="A77" s="535"/>
      <c r="B77" s="549"/>
      <c r="C77" s="550"/>
      <c r="D77" s="551"/>
      <c r="E77" s="535"/>
      <c r="F77" s="180" t="s">
        <v>73</v>
      </c>
      <c r="G77" s="180" t="s">
        <v>74</v>
      </c>
      <c r="H77" s="180" t="s">
        <v>75</v>
      </c>
      <c r="I77" s="180" t="s">
        <v>76</v>
      </c>
      <c r="J77" s="180" t="s">
        <v>77</v>
      </c>
    </row>
    <row r="78" spans="1:10" ht="51">
      <c r="A78" s="329" t="s">
        <v>519</v>
      </c>
      <c r="B78" s="555" t="s">
        <v>320</v>
      </c>
      <c r="C78" s="555"/>
      <c r="D78" s="555"/>
      <c r="E78" s="182" t="s">
        <v>349</v>
      </c>
      <c r="F78" s="306">
        <v>3472</v>
      </c>
      <c r="G78" s="307">
        <v>3472</v>
      </c>
      <c r="H78" s="307">
        <v>3472</v>
      </c>
      <c r="I78" s="307">
        <v>3472</v>
      </c>
      <c r="J78" s="308">
        <v>3472</v>
      </c>
    </row>
    <row r="79" spans="1:10" ht="16.5" thickBot="1">
      <c r="A79" s="47"/>
      <c r="B79" s="545"/>
      <c r="C79" s="545"/>
      <c r="D79" s="545"/>
      <c r="E79" s="169"/>
      <c r="F79" s="169"/>
      <c r="G79" s="257"/>
      <c r="H79" s="257"/>
      <c r="I79" s="257"/>
      <c r="J79" s="258"/>
    </row>
    <row r="81" spans="1:13" ht="20.25" customHeight="1">
      <c r="A81" s="525" t="s">
        <v>22</v>
      </c>
      <c r="B81" s="526"/>
      <c r="C81" s="526"/>
      <c r="D81" s="526"/>
      <c r="E81" s="526"/>
      <c r="F81" s="526"/>
      <c r="G81" s="526"/>
      <c r="H81" s="526"/>
      <c r="I81" s="526"/>
      <c r="J81" s="526"/>
      <c r="K81" s="526"/>
      <c r="L81" s="526"/>
      <c r="M81" s="526"/>
    </row>
    <row r="82" ht="1.5" customHeight="1" thickBot="1"/>
    <row r="83" spans="1:12" ht="24" customHeight="1" thickBot="1">
      <c r="A83" s="17" t="s">
        <v>23</v>
      </c>
      <c r="B83" s="527" t="s">
        <v>160</v>
      </c>
      <c r="C83" s="498"/>
      <c r="D83" s="498"/>
      <c r="E83" s="498"/>
      <c r="F83" s="498"/>
      <c r="G83" s="498"/>
      <c r="H83" s="498"/>
      <c r="I83" s="498"/>
      <c r="J83" s="498"/>
      <c r="K83" s="498"/>
      <c r="L83" s="498"/>
    </row>
    <row r="84" spans="1:12" ht="18" customHeight="1" thickBot="1">
      <c r="A84" s="16" t="s">
        <v>24</v>
      </c>
      <c r="B84" s="527" t="s">
        <v>324</v>
      </c>
      <c r="C84" s="498"/>
      <c r="D84" s="498"/>
      <c r="E84" s="498"/>
      <c r="F84" s="498"/>
      <c r="G84" s="498"/>
      <c r="H84" s="498"/>
      <c r="I84" s="498"/>
      <c r="J84" s="498"/>
      <c r="K84" s="498"/>
      <c r="L84" s="498"/>
    </row>
    <row r="85" spans="1:12" ht="16.5" customHeight="1" thickBot="1">
      <c r="A85" s="16" t="s">
        <v>25</v>
      </c>
      <c r="B85" s="556" t="s">
        <v>328</v>
      </c>
      <c r="C85" s="557"/>
      <c r="D85" s="557"/>
      <c r="E85" s="557"/>
      <c r="F85" s="557"/>
      <c r="G85" s="557"/>
      <c r="H85" s="557"/>
      <c r="I85" s="557"/>
      <c r="J85" s="557"/>
      <c r="K85" s="557"/>
      <c r="L85" s="557"/>
    </row>
    <row r="86" spans="1:12" ht="17.25" customHeight="1" thickBot="1">
      <c r="A86" s="15" t="s">
        <v>27</v>
      </c>
      <c r="B86" s="528" t="s">
        <v>329</v>
      </c>
      <c r="C86" s="528"/>
      <c r="D86" s="528"/>
      <c r="E86" s="528"/>
      <c r="F86" s="528"/>
      <c r="G86" s="528"/>
      <c r="H86" s="528"/>
      <c r="I86" s="528"/>
      <c r="J86" s="528"/>
      <c r="K86" s="528"/>
      <c r="L86" s="527"/>
    </row>
    <row r="87" spans="1:12" ht="32.25" customHeight="1" thickBot="1">
      <c r="A87" s="16" t="s">
        <v>28</v>
      </c>
      <c r="B87" s="11" t="s">
        <v>161</v>
      </c>
      <c r="C87" s="529" t="s">
        <v>29</v>
      </c>
      <c r="D87" s="527"/>
      <c r="E87" s="177"/>
      <c r="F87" s="529" t="s">
        <v>30</v>
      </c>
      <c r="G87" s="528"/>
      <c r="H87" s="528"/>
      <c r="I87" s="527"/>
      <c r="J87" s="528" t="s">
        <v>31</v>
      </c>
      <c r="K87" s="528"/>
      <c r="L87" s="528"/>
    </row>
    <row r="88" spans="1:12" ht="105.75" customHeight="1" thickBot="1">
      <c r="A88" s="16" t="s">
        <v>32</v>
      </c>
      <c r="B88" s="530" t="s">
        <v>445</v>
      </c>
      <c r="C88" s="531"/>
      <c r="D88" s="531"/>
      <c r="E88" s="531"/>
      <c r="F88" s="531"/>
      <c r="G88" s="531"/>
      <c r="H88" s="531"/>
      <c r="I88" s="531"/>
      <c r="J88" s="531"/>
      <c r="K88" s="531"/>
      <c r="L88" s="531"/>
    </row>
    <row r="89" spans="1:12" ht="31.5" customHeight="1" thickBot="1">
      <c r="A89" s="16" t="s">
        <v>33</v>
      </c>
      <c r="B89" s="532" t="s">
        <v>326</v>
      </c>
      <c r="C89" s="498"/>
      <c r="D89" s="498"/>
      <c r="E89" s="498"/>
      <c r="F89" s="498"/>
      <c r="G89" s="498"/>
      <c r="H89" s="498"/>
      <c r="I89" s="498"/>
      <c r="J89" s="498"/>
      <c r="K89" s="498"/>
      <c r="L89" s="498"/>
    </row>
    <row r="90" ht="0.75" customHeight="1" hidden="1"/>
    <row r="91" ht="20.25" customHeight="1">
      <c r="A91" s="175" t="s">
        <v>34</v>
      </c>
    </row>
    <row r="92" spans="1:12" ht="18.75" customHeight="1" thickBot="1">
      <c r="A92" s="29" t="s">
        <v>26</v>
      </c>
      <c r="B92" s="24" t="s">
        <v>15</v>
      </c>
      <c r="L92" s="30" t="s">
        <v>35</v>
      </c>
    </row>
    <row r="93" spans="1:13" ht="27.75" customHeight="1">
      <c r="A93" s="533" t="s">
        <v>36</v>
      </c>
      <c r="B93" s="536" t="s">
        <v>44</v>
      </c>
      <c r="C93" s="537"/>
      <c r="D93" s="537"/>
      <c r="E93" s="174"/>
      <c r="F93" s="497" t="s">
        <v>45</v>
      </c>
      <c r="G93" s="497"/>
      <c r="H93" s="497"/>
      <c r="I93" s="536" t="s">
        <v>43</v>
      </c>
      <c r="J93" s="537"/>
      <c r="K93" s="537"/>
      <c r="L93" s="538"/>
      <c r="M93" s="33" t="s">
        <v>0</v>
      </c>
    </row>
    <row r="94" spans="1:13" ht="13.5" customHeight="1">
      <c r="A94" s="534"/>
      <c r="B94" s="539" t="s">
        <v>48</v>
      </c>
      <c r="C94" s="536" t="s">
        <v>42</v>
      </c>
      <c r="D94" s="537"/>
      <c r="E94" s="538"/>
      <c r="F94" s="539" t="s">
        <v>52</v>
      </c>
      <c r="G94" s="536" t="s">
        <v>42</v>
      </c>
      <c r="H94" s="558"/>
      <c r="I94" s="539" t="s">
        <v>52</v>
      </c>
      <c r="J94" s="542" t="s">
        <v>42</v>
      </c>
      <c r="K94" s="543"/>
      <c r="L94" s="544"/>
      <c r="M94" s="34"/>
    </row>
    <row r="95" spans="1:13" ht="95.25" thickBot="1">
      <c r="A95" s="535"/>
      <c r="B95" s="540"/>
      <c r="C95" s="171" t="s">
        <v>49</v>
      </c>
      <c r="D95" s="171" t="s">
        <v>58</v>
      </c>
      <c r="E95" s="171" t="s">
        <v>59</v>
      </c>
      <c r="F95" s="541"/>
      <c r="G95" s="171" t="s">
        <v>57</v>
      </c>
      <c r="H95" s="171" t="s">
        <v>53</v>
      </c>
      <c r="I95" s="541"/>
      <c r="J95" s="171" t="s">
        <v>49</v>
      </c>
      <c r="K95" s="171" t="s">
        <v>50</v>
      </c>
      <c r="L95" s="171" t="s">
        <v>60</v>
      </c>
      <c r="M95" s="35"/>
    </row>
    <row r="96" spans="1:13" ht="15.75">
      <c r="A96" s="171" t="s">
        <v>75</v>
      </c>
      <c r="B96" s="117">
        <f>C96+D96+E96</f>
        <v>2277.8</v>
      </c>
      <c r="C96" s="36">
        <v>1953.8</v>
      </c>
      <c r="D96" s="36">
        <v>324</v>
      </c>
      <c r="E96" s="36"/>
      <c r="F96" s="36"/>
      <c r="G96" s="36"/>
      <c r="H96" s="36"/>
      <c r="I96" s="117">
        <f>J96+K96+L96</f>
        <v>0</v>
      </c>
      <c r="J96" s="36"/>
      <c r="K96" s="36"/>
      <c r="L96" s="35"/>
      <c r="M96" s="165">
        <f>B96+F96+I96</f>
        <v>2277.8</v>
      </c>
    </row>
    <row r="97" spans="1:13" ht="15.75">
      <c r="A97" s="171" t="s">
        <v>76</v>
      </c>
      <c r="B97" s="117">
        <f>C97+D97+E97</f>
        <v>2277.8</v>
      </c>
      <c r="C97" s="36">
        <v>1953.8</v>
      </c>
      <c r="D97" s="36">
        <v>324</v>
      </c>
      <c r="E97" s="36"/>
      <c r="F97" s="36"/>
      <c r="G97" s="36"/>
      <c r="H97" s="36"/>
      <c r="I97" s="117">
        <f>J97+K97+L97</f>
        <v>0</v>
      </c>
      <c r="J97" s="36"/>
      <c r="K97" s="36"/>
      <c r="L97" s="35"/>
      <c r="M97" s="165">
        <f>B97+F97+I97</f>
        <v>2277.8</v>
      </c>
    </row>
    <row r="98" spans="1:13" ht="15.75">
      <c r="A98" s="171" t="s">
        <v>77</v>
      </c>
      <c r="B98" s="117">
        <f>C98+D98+E98</f>
        <v>2277.8</v>
      </c>
      <c r="C98" s="36">
        <v>1953.8</v>
      </c>
      <c r="D98" s="36">
        <v>324</v>
      </c>
      <c r="E98" s="36"/>
      <c r="F98" s="36"/>
      <c r="G98" s="36"/>
      <c r="H98" s="36"/>
      <c r="I98" s="117">
        <f>J98+K98+L98</f>
        <v>0</v>
      </c>
      <c r="J98" s="36"/>
      <c r="K98" s="36"/>
      <c r="L98" s="35"/>
      <c r="M98" s="165">
        <f>B98+F98+I98</f>
        <v>2277.8</v>
      </c>
    </row>
    <row r="99" spans="2:12" ht="4.5" customHeight="1"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</row>
    <row r="100" ht="15.75">
      <c r="A100" s="29" t="s">
        <v>37</v>
      </c>
    </row>
    <row r="101" spans="1:4" ht="22.5" customHeight="1" thickBot="1">
      <c r="A101" s="29" t="s">
        <v>26</v>
      </c>
      <c r="B101" s="29" t="s">
        <v>15</v>
      </c>
      <c r="C101" s="38"/>
      <c r="D101" s="38"/>
    </row>
    <row r="102" spans="1:10" ht="32.25" thickBot="1">
      <c r="A102" s="533" t="s">
        <v>38</v>
      </c>
      <c r="B102" s="546" t="s">
        <v>39</v>
      </c>
      <c r="C102" s="547"/>
      <c r="D102" s="548"/>
      <c r="E102" s="533" t="s">
        <v>40</v>
      </c>
      <c r="F102" s="178" t="s">
        <v>10</v>
      </c>
      <c r="G102" s="552" t="s">
        <v>11</v>
      </c>
      <c r="H102" s="553"/>
      <c r="I102" s="553"/>
      <c r="J102" s="554"/>
    </row>
    <row r="103" spans="1:10" ht="16.5" thickBot="1">
      <c r="A103" s="535"/>
      <c r="B103" s="549"/>
      <c r="C103" s="550"/>
      <c r="D103" s="551"/>
      <c r="E103" s="535"/>
      <c r="F103" s="180" t="s">
        <v>73</v>
      </c>
      <c r="G103" s="180" t="s">
        <v>74</v>
      </c>
      <c r="H103" s="180" t="s">
        <v>75</v>
      </c>
      <c r="I103" s="180" t="s">
        <v>76</v>
      </c>
      <c r="J103" s="180" t="s">
        <v>77</v>
      </c>
    </row>
    <row r="104" spans="1:10" ht="54.75" customHeight="1">
      <c r="A104" s="46" t="s">
        <v>410</v>
      </c>
      <c r="B104" s="555" t="s">
        <v>392</v>
      </c>
      <c r="C104" s="555"/>
      <c r="D104" s="555"/>
      <c r="E104" s="182" t="s">
        <v>101</v>
      </c>
      <c r="F104" s="182"/>
      <c r="G104" s="8">
        <v>100</v>
      </c>
      <c r="H104" s="8">
        <v>100</v>
      </c>
      <c r="I104" s="8">
        <v>100</v>
      </c>
      <c r="J104" s="275">
        <v>100</v>
      </c>
    </row>
    <row r="105" spans="1:10" ht="16.5" thickBot="1">
      <c r="A105" s="47"/>
      <c r="B105" s="545"/>
      <c r="C105" s="545"/>
      <c r="D105" s="545"/>
      <c r="E105" s="169"/>
      <c r="F105" s="169"/>
      <c r="G105" s="257"/>
      <c r="H105" s="257"/>
      <c r="I105" s="257"/>
      <c r="J105" s="258"/>
    </row>
    <row r="107" spans="1:13" ht="20.25" customHeight="1">
      <c r="A107" s="525" t="s">
        <v>22</v>
      </c>
      <c r="B107" s="526"/>
      <c r="C107" s="526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</row>
    <row r="108" ht="1.5" customHeight="1" thickBot="1"/>
    <row r="109" spans="1:12" ht="24" customHeight="1" thickBot="1">
      <c r="A109" s="17" t="s">
        <v>23</v>
      </c>
      <c r="B109" s="527" t="s">
        <v>160</v>
      </c>
      <c r="C109" s="498"/>
      <c r="D109" s="498"/>
      <c r="E109" s="498"/>
      <c r="F109" s="498"/>
      <c r="G109" s="498"/>
      <c r="H109" s="498"/>
      <c r="I109" s="498"/>
      <c r="J109" s="498"/>
      <c r="K109" s="498"/>
      <c r="L109" s="498"/>
    </row>
    <row r="110" spans="1:12" ht="20.25" customHeight="1" thickBot="1">
      <c r="A110" s="16" t="s">
        <v>24</v>
      </c>
      <c r="B110" s="527" t="s">
        <v>324</v>
      </c>
      <c r="C110" s="498"/>
      <c r="D110" s="498"/>
      <c r="E110" s="498"/>
      <c r="F110" s="498"/>
      <c r="G110" s="498"/>
      <c r="H110" s="498"/>
      <c r="I110" s="498"/>
      <c r="J110" s="498"/>
      <c r="K110" s="498"/>
      <c r="L110" s="498"/>
    </row>
    <row r="111" spans="1:12" ht="20.25" customHeight="1" thickBot="1">
      <c r="A111" s="16" t="s">
        <v>25</v>
      </c>
      <c r="B111" s="556" t="s">
        <v>446</v>
      </c>
      <c r="C111" s="557"/>
      <c r="D111" s="557"/>
      <c r="E111" s="557"/>
      <c r="F111" s="557"/>
      <c r="G111" s="557"/>
      <c r="H111" s="557"/>
      <c r="I111" s="557"/>
      <c r="J111" s="557"/>
      <c r="K111" s="557"/>
      <c r="L111" s="557"/>
    </row>
    <row r="112" spans="1:12" ht="29.25" customHeight="1" thickBot="1">
      <c r="A112" s="15" t="s">
        <v>27</v>
      </c>
      <c r="B112" s="528" t="s">
        <v>330</v>
      </c>
      <c r="C112" s="528"/>
      <c r="D112" s="528"/>
      <c r="E112" s="528"/>
      <c r="F112" s="528"/>
      <c r="G112" s="528"/>
      <c r="H112" s="528"/>
      <c r="I112" s="528"/>
      <c r="J112" s="528"/>
      <c r="K112" s="528"/>
      <c r="L112" s="527"/>
    </row>
    <row r="113" spans="1:12" ht="32.25" customHeight="1" thickBot="1">
      <c r="A113" s="16" t="s">
        <v>28</v>
      </c>
      <c r="B113" s="11" t="s">
        <v>161</v>
      </c>
      <c r="C113" s="529" t="s">
        <v>29</v>
      </c>
      <c r="D113" s="527"/>
      <c r="E113" s="177"/>
      <c r="F113" s="529" t="s">
        <v>30</v>
      </c>
      <c r="G113" s="528"/>
      <c r="H113" s="528"/>
      <c r="I113" s="527"/>
      <c r="J113" s="528" t="s">
        <v>31</v>
      </c>
      <c r="K113" s="528"/>
      <c r="L113" s="528"/>
    </row>
    <row r="114" spans="1:12" ht="64.5" customHeight="1" thickBot="1">
      <c r="A114" s="16" t="s">
        <v>32</v>
      </c>
      <c r="B114" s="530" t="s">
        <v>335</v>
      </c>
      <c r="C114" s="531"/>
      <c r="D114" s="531"/>
      <c r="E114" s="531"/>
      <c r="F114" s="531"/>
      <c r="G114" s="531"/>
      <c r="H114" s="531"/>
      <c r="I114" s="531"/>
      <c r="J114" s="531"/>
      <c r="K114" s="531"/>
      <c r="L114" s="531"/>
    </row>
    <row r="115" spans="1:12" ht="32.25" thickBot="1">
      <c r="A115" s="16" t="s">
        <v>33</v>
      </c>
      <c r="B115" s="532" t="s">
        <v>326</v>
      </c>
      <c r="C115" s="498"/>
      <c r="D115" s="498"/>
      <c r="E115" s="498"/>
      <c r="F115" s="498"/>
      <c r="G115" s="498"/>
      <c r="H115" s="498"/>
      <c r="I115" s="498"/>
      <c r="J115" s="498"/>
      <c r="K115" s="498"/>
      <c r="L115" s="498"/>
    </row>
    <row r="116" ht="0.75" customHeight="1"/>
    <row r="117" ht="20.25" customHeight="1">
      <c r="A117" s="175" t="s">
        <v>34</v>
      </c>
    </row>
    <row r="118" spans="1:12" ht="18.75" customHeight="1" thickBot="1">
      <c r="A118" s="29" t="s">
        <v>26</v>
      </c>
      <c r="B118" s="24" t="s">
        <v>157</v>
      </c>
      <c r="L118" s="30" t="s">
        <v>35</v>
      </c>
    </row>
    <row r="119" spans="1:13" ht="27.75" customHeight="1">
      <c r="A119" s="533" t="s">
        <v>36</v>
      </c>
      <c r="B119" s="536" t="s">
        <v>44</v>
      </c>
      <c r="C119" s="537"/>
      <c r="D119" s="537"/>
      <c r="E119" s="174"/>
      <c r="F119" s="497" t="s">
        <v>45</v>
      </c>
      <c r="G119" s="497"/>
      <c r="H119" s="497"/>
      <c r="I119" s="536" t="s">
        <v>43</v>
      </c>
      <c r="J119" s="537"/>
      <c r="K119" s="537"/>
      <c r="L119" s="538"/>
      <c r="M119" s="33" t="s">
        <v>0</v>
      </c>
    </row>
    <row r="120" spans="1:13" ht="13.5" customHeight="1">
      <c r="A120" s="534"/>
      <c r="B120" s="539" t="s">
        <v>48</v>
      </c>
      <c r="C120" s="536" t="s">
        <v>42</v>
      </c>
      <c r="D120" s="537"/>
      <c r="E120" s="538"/>
      <c r="F120" s="539" t="s">
        <v>52</v>
      </c>
      <c r="G120" s="536" t="s">
        <v>42</v>
      </c>
      <c r="H120" s="558"/>
      <c r="I120" s="539" t="s">
        <v>52</v>
      </c>
      <c r="J120" s="542" t="s">
        <v>42</v>
      </c>
      <c r="K120" s="543"/>
      <c r="L120" s="544"/>
      <c r="M120" s="34"/>
    </row>
    <row r="121" spans="1:13" ht="95.25" thickBot="1">
      <c r="A121" s="535"/>
      <c r="B121" s="540"/>
      <c r="C121" s="171" t="s">
        <v>49</v>
      </c>
      <c r="D121" s="171" t="s">
        <v>58</v>
      </c>
      <c r="E121" s="171" t="s">
        <v>59</v>
      </c>
      <c r="F121" s="541"/>
      <c r="G121" s="171" t="s">
        <v>57</v>
      </c>
      <c r="H121" s="171" t="s">
        <v>53</v>
      </c>
      <c r="I121" s="541"/>
      <c r="J121" s="171" t="s">
        <v>49</v>
      </c>
      <c r="K121" s="171" t="s">
        <v>50</v>
      </c>
      <c r="L121" s="171" t="s">
        <v>60</v>
      </c>
      <c r="M121" s="35"/>
    </row>
    <row r="122" spans="1:13" ht="15.75">
      <c r="A122" s="171" t="s">
        <v>75</v>
      </c>
      <c r="B122" s="117">
        <f>C122+D122+E122</f>
        <v>5802.900000000001</v>
      </c>
      <c r="C122" s="36">
        <v>5040.3</v>
      </c>
      <c r="D122" s="36">
        <v>762.6</v>
      </c>
      <c r="E122" s="36"/>
      <c r="F122" s="36"/>
      <c r="G122" s="36"/>
      <c r="H122" s="36"/>
      <c r="I122" s="117">
        <f>J122+K122+L122</f>
        <v>0</v>
      </c>
      <c r="J122" s="36"/>
      <c r="K122" s="36"/>
      <c r="L122" s="35"/>
      <c r="M122" s="165">
        <f>B122+F122+I122</f>
        <v>5802.900000000001</v>
      </c>
    </row>
    <row r="123" spans="1:13" ht="15.75">
      <c r="A123" s="171" t="s">
        <v>76</v>
      </c>
      <c r="B123" s="117">
        <f>C123+D123+E123</f>
        <v>5802.900000000001</v>
      </c>
      <c r="C123" s="36">
        <v>5040.3</v>
      </c>
      <c r="D123" s="36">
        <v>762.6</v>
      </c>
      <c r="E123" s="36"/>
      <c r="F123" s="36"/>
      <c r="G123" s="36"/>
      <c r="H123" s="36"/>
      <c r="I123" s="117">
        <f>J123+K123+L123</f>
        <v>0</v>
      </c>
      <c r="J123" s="36"/>
      <c r="K123" s="36"/>
      <c r="L123" s="35"/>
      <c r="M123" s="165">
        <f>B123+F123+I123</f>
        <v>5802.900000000001</v>
      </c>
    </row>
    <row r="124" spans="1:13" ht="15.75">
      <c r="A124" s="171" t="s">
        <v>77</v>
      </c>
      <c r="B124" s="117">
        <f>C124+D124+E124</f>
        <v>6012.3</v>
      </c>
      <c r="C124" s="36">
        <v>5040.3</v>
      </c>
      <c r="D124" s="36">
        <v>972</v>
      </c>
      <c r="E124" s="36"/>
      <c r="F124" s="36"/>
      <c r="G124" s="36"/>
      <c r="H124" s="36"/>
      <c r="I124" s="117">
        <f>J124+K124+L124</f>
        <v>0</v>
      </c>
      <c r="J124" s="36"/>
      <c r="K124" s="36"/>
      <c r="L124" s="35"/>
      <c r="M124" s="165">
        <f>B124+F124+I124</f>
        <v>6012.3</v>
      </c>
    </row>
    <row r="125" spans="2:12" ht="4.5" customHeight="1"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</row>
    <row r="126" spans="1:4" ht="15.75">
      <c r="A126" s="29"/>
      <c r="D126" s="319"/>
    </row>
    <row r="127" spans="2:12" ht="4.5" customHeight="1"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</row>
    <row r="128" ht="15.75">
      <c r="A128" s="29" t="s">
        <v>37</v>
      </c>
    </row>
    <row r="129" spans="1:4" ht="22.5" customHeight="1" thickBot="1">
      <c r="A129" s="29" t="s">
        <v>26</v>
      </c>
      <c r="B129" s="29" t="s">
        <v>16</v>
      </c>
      <c r="C129" s="38"/>
      <c r="D129" s="38"/>
    </row>
    <row r="130" spans="1:10" ht="32.25" thickBot="1">
      <c r="A130" s="533" t="s">
        <v>38</v>
      </c>
      <c r="B130" s="546" t="s">
        <v>39</v>
      </c>
      <c r="C130" s="547"/>
      <c r="D130" s="548"/>
      <c r="E130" s="533" t="s">
        <v>40</v>
      </c>
      <c r="F130" s="178" t="s">
        <v>10</v>
      </c>
      <c r="G130" s="552" t="s">
        <v>11</v>
      </c>
      <c r="H130" s="553"/>
      <c r="I130" s="553"/>
      <c r="J130" s="554"/>
    </row>
    <row r="131" spans="1:10" ht="16.5" thickBot="1">
      <c r="A131" s="535"/>
      <c r="B131" s="549"/>
      <c r="C131" s="550"/>
      <c r="D131" s="551"/>
      <c r="E131" s="535"/>
      <c r="F131" s="180" t="s">
        <v>73</v>
      </c>
      <c r="G131" s="180" t="s">
        <v>74</v>
      </c>
      <c r="H131" s="180" t="s">
        <v>75</v>
      </c>
      <c r="I131" s="180" t="s">
        <v>76</v>
      </c>
      <c r="J131" s="180" t="s">
        <v>77</v>
      </c>
    </row>
    <row r="132" spans="1:10" ht="38.25">
      <c r="A132" s="168" t="s">
        <v>158</v>
      </c>
      <c r="B132" s="555" t="s">
        <v>320</v>
      </c>
      <c r="C132" s="555"/>
      <c r="D132" s="555"/>
      <c r="E132" s="182" t="s">
        <v>12</v>
      </c>
      <c r="F132" s="182">
        <v>18.7</v>
      </c>
      <c r="G132" s="8">
        <v>18.7</v>
      </c>
      <c r="H132" s="8">
        <v>18.7</v>
      </c>
      <c r="I132" s="8">
        <v>18.7</v>
      </c>
      <c r="J132" s="275">
        <v>18.7</v>
      </c>
    </row>
    <row r="134" spans="1:13" ht="20.25" customHeight="1">
      <c r="A134" s="525" t="s">
        <v>22</v>
      </c>
      <c r="B134" s="526"/>
      <c r="C134" s="526"/>
      <c r="D134" s="526"/>
      <c r="E134" s="526"/>
      <c r="F134" s="526"/>
      <c r="G134" s="526"/>
      <c r="H134" s="526"/>
      <c r="I134" s="526"/>
      <c r="J134" s="526"/>
      <c r="K134" s="526"/>
      <c r="L134" s="526"/>
      <c r="M134" s="526"/>
    </row>
    <row r="135" ht="1.5" customHeight="1" thickBot="1"/>
    <row r="136" spans="1:12" ht="24" customHeight="1" thickBot="1">
      <c r="A136" s="17" t="s">
        <v>23</v>
      </c>
      <c r="B136" s="527" t="s">
        <v>160</v>
      </c>
      <c r="C136" s="498"/>
      <c r="D136" s="498"/>
      <c r="E136" s="498"/>
      <c r="F136" s="498"/>
      <c r="G136" s="498"/>
      <c r="H136" s="498"/>
      <c r="I136" s="498"/>
      <c r="J136" s="498"/>
      <c r="K136" s="498"/>
      <c r="L136" s="498"/>
    </row>
    <row r="137" spans="1:12" ht="20.25" customHeight="1" thickBot="1">
      <c r="A137" s="16" t="s">
        <v>24</v>
      </c>
      <c r="B137" s="527" t="s">
        <v>324</v>
      </c>
      <c r="C137" s="498"/>
      <c r="D137" s="498"/>
      <c r="E137" s="498"/>
      <c r="F137" s="498"/>
      <c r="G137" s="498"/>
      <c r="H137" s="498"/>
      <c r="I137" s="498"/>
      <c r="J137" s="498"/>
      <c r="K137" s="498"/>
      <c r="L137" s="498"/>
    </row>
    <row r="138" spans="1:12" ht="20.25" customHeight="1" thickBot="1">
      <c r="A138" s="16" t="s">
        <v>25</v>
      </c>
      <c r="B138" s="556" t="s">
        <v>447</v>
      </c>
      <c r="C138" s="557"/>
      <c r="D138" s="557"/>
      <c r="E138" s="557"/>
      <c r="F138" s="557"/>
      <c r="G138" s="557"/>
      <c r="H138" s="557"/>
      <c r="I138" s="557"/>
      <c r="J138" s="557"/>
      <c r="K138" s="557"/>
      <c r="L138" s="557"/>
    </row>
    <row r="139" spans="1:12" ht="29.25" customHeight="1" thickBot="1">
      <c r="A139" s="15" t="s">
        <v>27</v>
      </c>
      <c r="B139" s="528" t="s">
        <v>144</v>
      </c>
      <c r="C139" s="528"/>
      <c r="D139" s="528"/>
      <c r="E139" s="528"/>
      <c r="F139" s="528"/>
      <c r="G139" s="528"/>
      <c r="H139" s="528"/>
      <c r="I139" s="528"/>
      <c r="J139" s="528"/>
      <c r="K139" s="528"/>
      <c r="L139" s="527"/>
    </row>
    <row r="140" spans="1:12" ht="32.25" customHeight="1" thickBot="1">
      <c r="A140" s="16" t="s">
        <v>28</v>
      </c>
      <c r="B140" s="11" t="s">
        <v>161</v>
      </c>
      <c r="C140" s="529" t="s">
        <v>29</v>
      </c>
      <c r="D140" s="527"/>
      <c r="E140" s="177"/>
      <c r="F140" s="529" t="s">
        <v>30</v>
      </c>
      <c r="G140" s="528"/>
      <c r="H140" s="528"/>
      <c r="I140" s="527"/>
      <c r="J140" s="528" t="s">
        <v>31</v>
      </c>
      <c r="K140" s="528"/>
      <c r="L140" s="528"/>
    </row>
    <row r="141" spans="1:12" ht="73.5" customHeight="1" thickBot="1">
      <c r="A141" s="16" t="s">
        <v>32</v>
      </c>
      <c r="B141" s="530" t="s">
        <v>336</v>
      </c>
      <c r="C141" s="531"/>
      <c r="D141" s="531"/>
      <c r="E141" s="531"/>
      <c r="F141" s="531"/>
      <c r="G141" s="531"/>
      <c r="H141" s="531"/>
      <c r="I141" s="531"/>
      <c r="J141" s="531"/>
      <c r="K141" s="531"/>
      <c r="L141" s="531"/>
    </row>
    <row r="142" spans="1:12" ht="32.25" thickBot="1">
      <c r="A142" s="16" t="s">
        <v>33</v>
      </c>
      <c r="B142" s="532" t="s">
        <v>326</v>
      </c>
      <c r="C142" s="498"/>
      <c r="D142" s="498"/>
      <c r="E142" s="498"/>
      <c r="F142" s="498"/>
      <c r="G142" s="498"/>
      <c r="H142" s="498"/>
      <c r="I142" s="498"/>
      <c r="J142" s="498"/>
      <c r="K142" s="498"/>
      <c r="L142" s="498"/>
    </row>
    <row r="143" ht="0.75" customHeight="1"/>
    <row r="144" ht="20.25" customHeight="1">
      <c r="A144" s="175" t="s">
        <v>34</v>
      </c>
    </row>
    <row r="145" spans="1:12" ht="18.75" customHeight="1" thickBot="1">
      <c r="A145" s="29" t="s">
        <v>26</v>
      </c>
      <c r="B145" s="24" t="s">
        <v>331</v>
      </c>
      <c r="L145" s="30" t="s">
        <v>35</v>
      </c>
    </row>
    <row r="146" spans="1:13" ht="27.75" customHeight="1">
      <c r="A146" s="533" t="s">
        <v>36</v>
      </c>
      <c r="B146" s="536" t="s">
        <v>44</v>
      </c>
      <c r="C146" s="537"/>
      <c r="D146" s="537"/>
      <c r="E146" s="174"/>
      <c r="F146" s="497" t="s">
        <v>45</v>
      </c>
      <c r="G146" s="497"/>
      <c r="H146" s="497"/>
      <c r="I146" s="536" t="s">
        <v>43</v>
      </c>
      <c r="J146" s="537"/>
      <c r="K146" s="537"/>
      <c r="L146" s="538"/>
      <c r="M146" s="33" t="s">
        <v>0</v>
      </c>
    </row>
    <row r="147" spans="1:13" ht="13.5" customHeight="1">
      <c r="A147" s="534"/>
      <c r="B147" s="539" t="s">
        <v>48</v>
      </c>
      <c r="C147" s="536" t="s">
        <v>42</v>
      </c>
      <c r="D147" s="537"/>
      <c r="E147" s="538"/>
      <c r="F147" s="539" t="s">
        <v>52</v>
      </c>
      <c r="G147" s="536" t="s">
        <v>42</v>
      </c>
      <c r="H147" s="558"/>
      <c r="I147" s="539" t="s">
        <v>52</v>
      </c>
      <c r="J147" s="542" t="s">
        <v>42</v>
      </c>
      <c r="K147" s="543"/>
      <c r="L147" s="544"/>
      <c r="M147" s="34"/>
    </row>
    <row r="148" spans="1:13" ht="95.25" thickBot="1">
      <c r="A148" s="535"/>
      <c r="B148" s="540"/>
      <c r="C148" s="171" t="s">
        <v>49</v>
      </c>
      <c r="D148" s="171" t="s">
        <v>58</v>
      </c>
      <c r="E148" s="171" t="s">
        <v>59</v>
      </c>
      <c r="F148" s="541"/>
      <c r="G148" s="171" t="s">
        <v>57</v>
      </c>
      <c r="H148" s="171" t="s">
        <v>53</v>
      </c>
      <c r="I148" s="541"/>
      <c r="J148" s="171" t="s">
        <v>49</v>
      </c>
      <c r="K148" s="171" t="s">
        <v>50</v>
      </c>
      <c r="L148" s="171" t="s">
        <v>60</v>
      </c>
      <c r="M148" s="35"/>
    </row>
    <row r="149" spans="1:13" ht="15.75">
      <c r="A149" s="171" t="s">
        <v>75</v>
      </c>
      <c r="B149" s="117">
        <f>C149+D149+E149</f>
        <v>3023.5</v>
      </c>
      <c r="C149" s="36">
        <v>2062.6</v>
      </c>
      <c r="D149" s="36">
        <v>960.9</v>
      </c>
      <c r="E149" s="36"/>
      <c r="F149" s="36"/>
      <c r="G149" s="36"/>
      <c r="H149" s="36"/>
      <c r="I149" s="117">
        <f>J149+K149+L149</f>
        <v>0</v>
      </c>
      <c r="J149" s="36"/>
      <c r="K149" s="36"/>
      <c r="L149" s="35"/>
      <c r="M149" s="165">
        <f>B149+F149+I149</f>
        <v>3023.5</v>
      </c>
    </row>
    <row r="150" spans="1:13" ht="15.75">
      <c r="A150" s="171" t="s">
        <v>76</v>
      </c>
      <c r="B150" s="117">
        <f>C150+D150+E150</f>
        <v>3023.5</v>
      </c>
      <c r="C150" s="36">
        <v>2062.6</v>
      </c>
      <c r="D150" s="36">
        <v>960.9</v>
      </c>
      <c r="E150" s="36"/>
      <c r="F150" s="36"/>
      <c r="G150" s="36"/>
      <c r="H150" s="36"/>
      <c r="I150" s="117">
        <f>J150+K150+L150</f>
        <v>0</v>
      </c>
      <c r="J150" s="36"/>
      <c r="K150" s="36"/>
      <c r="L150" s="35"/>
      <c r="M150" s="165">
        <f>B150+F150+I150</f>
        <v>3023.5</v>
      </c>
    </row>
    <row r="151" spans="1:13" ht="15.75">
      <c r="A151" s="171" t="s">
        <v>77</v>
      </c>
      <c r="B151" s="117">
        <f>C151+D151+E151</f>
        <v>3023.5</v>
      </c>
      <c r="C151" s="36">
        <v>2062.6</v>
      </c>
      <c r="D151" s="36">
        <v>960.9</v>
      </c>
      <c r="E151" s="36"/>
      <c r="F151" s="36"/>
      <c r="G151" s="36"/>
      <c r="H151" s="36"/>
      <c r="I151" s="117">
        <f>J151+K151+L151</f>
        <v>0</v>
      </c>
      <c r="J151" s="36"/>
      <c r="K151" s="36"/>
      <c r="L151" s="35"/>
      <c r="M151" s="165">
        <f>B151+F151+I151</f>
        <v>3023.5</v>
      </c>
    </row>
    <row r="152" spans="2:12" ht="4.5" customHeight="1"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</row>
    <row r="153" ht="15.75">
      <c r="A153" s="29" t="s">
        <v>37</v>
      </c>
    </row>
    <row r="154" spans="1:4" ht="22.5" customHeight="1" thickBot="1">
      <c r="A154" s="29" t="s">
        <v>26</v>
      </c>
      <c r="B154" s="29" t="s">
        <v>331</v>
      </c>
      <c r="C154" s="38"/>
      <c r="D154" s="38"/>
    </row>
    <row r="155" spans="1:10" ht="32.25" thickBot="1">
      <c r="A155" s="533" t="s">
        <v>38</v>
      </c>
      <c r="B155" s="546" t="s">
        <v>39</v>
      </c>
      <c r="C155" s="547"/>
      <c r="D155" s="548"/>
      <c r="E155" s="533" t="s">
        <v>40</v>
      </c>
      <c r="F155" s="178" t="s">
        <v>10</v>
      </c>
      <c r="G155" s="552" t="s">
        <v>11</v>
      </c>
      <c r="H155" s="553"/>
      <c r="I155" s="553"/>
      <c r="J155" s="554"/>
    </row>
    <row r="156" spans="1:10" ht="16.5" thickBot="1">
      <c r="A156" s="535"/>
      <c r="B156" s="549"/>
      <c r="C156" s="550"/>
      <c r="D156" s="551"/>
      <c r="E156" s="535"/>
      <c r="F156" s="180" t="s">
        <v>73</v>
      </c>
      <c r="G156" s="180" t="s">
        <v>74</v>
      </c>
      <c r="H156" s="180" t="s">
        <v>75</v>
      </c>
      <c r="I156" s="180" t="s">
        <v>76</v>
      </c>
      <c r="J156" s="180" t="s">
        <v>77</v>
      </c>
    </row>
    <row r="157" spans="1:10" ht="38.25">
      <c r="A157" s="168" t="s">
        <v>355</v>
      </c>
      <c r="B157" s="555"/>
      <c r="C157" s="555"/>
      <c r="D157" s="555"/>
      <c r="E157" s="182" t="s">
        <v>349</v>
      </c>
      <c r="F157" s="182">
        <v>2</v>
      </c>
      <c r="G157" s="8">
        <v>2</v>
      </c>
      <c r="H157" s="304" t="s">
        <v>368</v>
      </c>
      <c r="I157" s="304" t="s">
        <v>368</v>
      </c>
      <c r="J157" s="275" t="s">
        <v>368</v>
      </c>
    </row>
    <row r="159" spans="1:13" ht="20.25" customHeight="1">
      <c r="A159" s="525" t="s">
        <v>22</v>
      </c>
      <c r="B159" s="526"/>
      <c r="C159" s="526"/>
      <c r="D159" s="526"/>
      <c r="E159" s="526"/>
      <c r="F159" s="526"/>
      <c r="G159" s="526"/>
      <c r="H159" s="526"/>
      <c r="I159" s="526"/>
      <c r="J159" s="526"/>
      <c r="K159" s="526"/>
      <c r="L159" s="526"/>
      <c r="M159" s="526"/>
    </row>
    <row r="160" ht="1.5" customHeight="1" thickBot="1"/>
    <row r="161" spans="1:12" ht="24" customHeight="1" thickBot="1">
      <c r="A161" s="17" t="s">
        <v>23</v>
      </c>
      <c r="B161" s="527" t="s">
        <v>160</v>
      </c>
      <c r="C161" s="498"/>
      <c r="D161" s="498"/>
      <c r="E161" s="498"/>
      <c r="F161" s="498"/>
      <c r="G161" s="498"/>
      <c r="H161" s="498"/>
      <c r="I161" s="498"/>
      <c r="J161" s="498"/>
      <c r="K161" s="498"/>
      <c r="L161" s="498"/>
    </row>
    <row r="162" spans="1:12" ht="20.25" customHeight="1" thickBot="1">
      <c r="A162" s="16" t="s">
        <v>24</v>
      </c>
      <c r="B162" s="527" t="s">
        <v>324</v>
      </c>
      <c r="C162" s="498"/>
      <c r="D162" s="498"/>
      <c r="E162" s="498"/>
      <c r="F162" s="498"/>
      <c r="G162" s="498"/>
      <c r="H162" s="498"/>
      <c r="I162" s="498"/>
      <c r="J162" s="498"/>
      <c r="K162" s="498"/>
      <c r="L162" s="498"/>
    </row>
    <row r="163" spans="1:12" ht="16.5" thickBot="1">
      <c r="A163" s="16" t="s">
        <v>25</v>
      </c>
      <c r="B163" s="556" t="s">
        <v>448</v>
      </c>
      <c r="C163" s="557"/>
      <c r="D163" s="557"/>
      <c r="E163" s="557"/>
      <c r="F163" s="557"/>
      <c r="G163" s="557"/>
      <c r="H163" s="557"/>
      <c r="I163" s="557"/>
      <c r="J163" s="557"/>
      <c r="K163" s="557"/>
      <c r="L163" s="557"/>
    </row>
    <row r="164" spans="1:12" ht="29.25" customHeight="1" thickBot="1">
      <c r="A164" s="15" t="s">
        <v>27</v>
      </c>
      <c r="B164" s="528" t="s">
        <v>90</v>
      </c>
      <c r="C164" s="528"/>
      <c r="D164" s="528"/>
      <c r="E164" s="528"/>
      <c r="F164" s="528"/>
      <c r="G164" s="528"/>
      <c r="H164" s="528"/>
      <c r="I164" s="528"/>
      <c r="J164" s="528"/>
      <c r="K164" s="528"/>
      <c r="L164" s="527"/>
    </row>
    <row r="165" spans="1:12" ht="32.25" customHeight="1" thickBot="1">
      <c r="A165" s="16" t="s">
        <v>28</v>
      </c>
      <c r="B165" s="11" t="s">
        <v>161</v>
      </c>
      <c r="C165" s="529" t="s">
        <v>29</v>
      </c>
      <c r="D165" s="527"/>
      <c r="E165" s="177"/>
      <c r="F165" s="529" t="s">
        <v>30</v>
      </c>
      <c r="G165" s="528"/>
      <c r="H165" s="528"/>
      <c r="I165" s="527"/>
      <c r="J165" s="528" t="s">
        <v>31</v>
      </c>
      <c r="K165" s="528"/>
      <c r="L165" s="528"/>
    </row>
    <row r="166" spans="1:12" ht="64.5" customHeight="1" thickBot="1">
      <c r="A166" s="16" t="s">
        <v>32</v>
      </c>
      <c r="B166" s="530" t="s">
        <v>337</v>
      </c>
      <c r="C166" s="531"/>
      <c r="D166" s="531"/>
      <c r="E166" s="531"/>
      <c r="F166" s="531"/>
      <c r="G166" s="531"/>
      <c r="H166" s="531"/>
      <c r="I166" s="531"/>
      <c r="J166" s="531"/>
      <c r="K166" s="531"/>
      <c r="L166" s="531"/>
    </row>
    <row r="167" spans="1:12" ht="32.25" thickBot="1">
      <c r="A167" s="16" t="s">
        <v>33</v>
      </c>
      <c r="B167" s="532" t="s">
        <v>326</v>
      </c>
      <c r="C167" s="498"/>
      <c r="D167" s="498"/>
      <c r="E167" s="498"/>
      <c r="F167" s="498"/>
      <c r="G167" s="498"/>
      <c r="H167" s="498"/>
      <c r="I167" s="498"/>
      <c r="J167" s="498"/>
      <c r="K167" s="498"/>
      <c r="L167" s="498"/>
    </row>
    <row r="168" ht="0.75" customHeight="1"/>
    <row r="169" ht="20.25" customHeight="1">
      <c r="A169" s="175" t="s">
        <v>34</v>
      </c>
    </row>
    <row r="170" spans="1:12" ht="18.75" customHeight="1" thickBot="1">
      <c r="A170" s="29" t="s">
        <v>26</v>
      </c>
      <c r="B170" s="24" t="s">
        <v>228</v>
      </c>
      <c r="L170" s="30" t="s">
        <v>35</v>
      </c>
    </row>
    <row r="171" spans="1:13" ht="27.75" customHeight="1">
      <c r="A171" s="533" t="s">
        <v>36</v>
      </c>
      <c r="B171" s="536" t="s">
        <v>44</v>
      </c>
      <c r="C171" s="537"/>
      <c r="D171" s="537"/>
      <c r="E171" s="174"/>
      <c r="F171" s="497" t="s">
        <v>45</v>
      </c>
      <c r="G171" s="497"/>
      <c r="H171" s="497"/>
      <c r="I171" s="536" t="s">
        <v>43</v>
      </c>
      <c r="J171" s="537"/>
      <c r="K171" s="537"/>
      <c r="L171" s="538"/>
      <c r="M171" s="33" t="s">
        <v>0</v>
      </c>
    </row>
    <row r="172" spans="1:13" ht="13.5" customHeight="1">
      <c r="A172" s="534"/>
      <c r="B172" s="539" t="s">
        <v>48</v>
      </c>
      <c r="C172" s="536" t="s">
        <v>42</v>
      </c>
      <c r="D172" s="537"/>
      <c r="E172" s="538"/>
      <c r="F172" s="539" t="s">
        <v>52</v>
      </c>
      <c r="G172" s="536" t="s">
        <v>42</v>
      </c>
      <c r="H172" s="558"/>
      <c r="I172" s="539" t="s">
        <v>52</v>
      </c>
      <c r="J172" s="542" t="s">
        <v>42</v>
      </c>
      <c r="K172" s="543"/>
      <c r="L172" s="544"/>
      <c r="M172" s="34"/>
    </row>
    <row r="173" spans="1:13" ht="95.25" thickBot="1">
      <c r="A173" s="535"/>
      <c r="B173" s="540"/>
      <c r="C173" s="171" t="s">
        <v>49</v>
      </c>
      <c r="D173" s="171" t="s">
        <v>58</v>
      </c>
      <c r="E173" s="171" t="s">
        <v>59</v>
      </c>
      <c r="F173" s="541"/>
      <c r="G173" s="171" t="s">
        <v>57</v>
      </c>
      <c r="H173" s="171" t="s">
        <v>53</v>
      </c>
      <c r="I173" s="541"/>
      <c r="J173" s="171" t="s">
        <v>49</v>
      </c>
      <c r="K173" s="171" t="s">
        <v>50</v>
      </c>
      <c r="L173" s="171" t="s">
        <v>60</v>
      </c>
      <c r="M173" s="35"/>
    </row>
    <row r="174" spans="1:13" ht="15.75">
      <c r="A174" s="171" t="s">
        <v>75</v>
      </c>
      <c r="B174" s="117">
        <f>C174+D174+E174</f>
        <v>5088.3</v>
      </c>
      <c r="C174" s="36">
        <v>4203.5</v>
      </c>
      <c r="D174" s="36">
        <v>884.8</v>
      </c>
      <c r="E174" s="36"/>
      <c r="F174" s="36"/>
      <c r="G174" s="36"/>
      <c r="H174" s="36"/>
      <c r="I174" s="117">
        <f>J174+K174+L174</f>
        <v>0</v>
      </c>
      <c r="J174" s="36"/>
      <c r="K174" s="36"/>
      <c r="L174" s="35"/>
      <c r="M174" s="165">
        <f>B174+F174+I174</f>
        <v>5088.3</v>
      </c>
    </row>
    <row r="175" spans="1:13" ht="15.75">
      <c r="A175" s="171" t="s">
        <v>76</v>
      </c>
      <c r="B175" s="117">
        <f>C175+D175+E175</f>
        <v>5088.3</v>
      </c>
      <c r="C175" s="36">
        <v>4203.5</v>
      </c>
      <c r="D175" s="36">
        <v>884.8</v>
      </c>
      <c r="E175" s="36"/>
      <c r="F175" s="36"/>
      <c r="G175" s="36"/>
      <c r="H175" s="36"/>
      <c r="I175" s="117">
        <f>J175+K175+L175</f>
        <v>0</v>
      </c>
      <c r="J175" s="36"/>
      <c r="K175" s="36"/>
      <c r="L175" s="35"/>
      <c r="M175" s="165">
        <f>B175+F175+I175</f>
        <v>5088.3</v>
      </c>
    </row>
    <row r="176" spans="1:13" ht="15.75">
      <c r="A176" s="171" t="s">
        <v>77</v>
      </c>
      <c r="B176" s="117">
        <f>C176+D176+E176</f>
        <v>5088.3</v>
      </c>
      <c r="C176" s="36">
        <v>4203.5</v>
      </c>
      <c r="D176" s="36">
        <v>884.8</v>
      </c>
      <c r="E176" s="36"/>
      <c r="F176" s="36"/>
      <c r="G176" s="36"/>
      <c r="H176" s="36"/>
      <c r="I176" s="117">
        <f>J176+K176+L176</f>
        <v>0</v>
      </c>
      <c r="J176" s="36"/>
      <c r="K176" s="36"/>
      <c r="L176" s="35"/>
      <c r="M176" s="165">
        <f>B176+F176+I176</f>
        <v>5088.3</v>
      </c>
    </row>
    <row r="177" spans="2:12" ht="4.5" customHeight="1"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</row>
    <row r="178" ht="15.75">
      <c r="A178" s="29" t="s">
        <v>37</v>
      </c>
    </row>
    <row r="179" spans="1:4" ht="22.5" customHeight="1" thickBot="1">
      <c r="A179" s="29" t="s">
        <v>26</v>
      </c>
      <c r="B179" s="29" t="s">
        <v>228</v>
      </c>
      <c r="C179" s="38"/>
      <c r="D179" s="38"/>
    </row>
    <row r="180" spans="1:10" ht="32.25" thickBot="1">
      <c r="A180" s="533" t="s">
        <v>38</v>
      </c>
      <c r="B180" s="546" t="s">
        <v>39</v>
      </c>
      <c r="C180" s="547"/>
      <c r="D180" s="548"/>
      <c r="E180" s="533" t="s">
        <v>40</v>
      </c>
      <c r="F180" s="178" t="s">
        <v>10</v>
      </c>
      <c r="G180" s="552" t="s">
        <v>11</v>
      </c>
      <c r="H180" s="553"/>
      <c r="I180" s="553"/>
      <c r="J180" s="554"/>
    </row>
    <row r="181" spans="1:10" ht="16.5" thickBot="1">
      <c r="A181" s="535"/>
      <c r="B181" s="549"/>
      <c r="C181" s="550"/>
      <c r="D181" s="551"/>
      <c r="E181" s="535"/>
      <c r="F181" s="180" t="s">
        <v>73</v>
      </c>
      <c r="G181" s="180" t="s">
        <v>74</v>
      </c>
      <c r="H181" s="180" t="s">
        <v>75</v>
      </c>
      <c r="I181" s="180" t="s">
        <v>76</v>
      </c>
      <c r="J181" s="180" t="s">
        <v>77</v>
      </c>
    </row>
    <row r="182" spans="1:10" ht="51">
      <c r="A182" s="269" t="s">
        <v>343</v>
      </c>
      <c r="B182" s="563" t="s">
        <v>520</v>
      </c>
      <c r="C182" s="564"/>
      <c r="D182" s="565"/>
      <c r="E182" s="268" t="s">
        <v>101</v>
      </c>
      <c r="F182" s="268" t="s">
        <v>390</v>
      </c>
      <c r="G182" s="3" t="s">
        <v>390</v>
      </c>
      <c r="H182" s="3">
        <v>100</v>
      </c>
      <c r="I182" s="3">
        <v>100</v>
      </c>
      <c r="J182" s="2">
        <v>100</v>
      </c>
    </row>
    <row r="183" spans="1:10" ht="15.75">
      <c r="A183" s="277"/>
      <c r="B183" s="272"/>
      <c r="C183" s="272"/>
      <c r="D183" s="272"/>
      <c r="E183" s="278"/>
      <c r="F183" s="278"/>
      <c r="G183" s="279"/>
      <c r="H183" s="279"/>
      <c r="I183" s="279"/>
      <c r="J183" s="278"/>
    </row>
    <row r="184" spans="1:13" ht="20.25" customHeight="1">
      <c r="A184" s="525" t="s">
        <v>22</v>
      </c>
      <c r="B184" s="526"/>
      <c r="C184" s="526"/>
      <c r="D184" s="526"/>
      <c r="E184" s="526"/>
      <c r="F184" s="526"/>
      <c r="G184" s="526"/>
      <c r="H184" s="526"/>
      <c r="I184" s="526"/>
      <c r="J184" s="526"/>
      <c r="K184" s="526"/>
      <c r="L184" s="526"/>
      <c r="M184" s="526"/>
    </row>
    <row r="185" ht="1.5" customHeight="1" thickBot="1"/>
    <row r="186" spans="1:12" ht="24" customHeight="1" thickBot="1">
      <c r="A186" s="17" t="s">
        <v>23</v>
      </c>
      <c r="B186" s="527" t="s">
        <v>160</v>
      </c>
      <c r="C186" s="498"/>
      <c r="D186" s="498"/>
      <c r="E186" s="498"/>
      <c r="F186" s="498"/>
      <c r="G186" s="498"/>
      <c r="H186" s="498"/>
      <c r="I186" s="498"/>
      <c r="J186" s="498"/>
      <c r="K186" s="498"/>
      <c r="L186" s="498"/>
    </row>
    <row r="187" spans="1:12" ht="20.25" customHeight="1" thickBot="1">
      <c r="A187" s="16" t="s">
        <v>24</v>
      </c>
      <c r="B187" s="527" t="s">
        <v>324</v>
      </c>
      <c r="C187" s="498"/>
      <c r="D187" s="498"/>
      <c r="E187" s="498"/>
      <c r="F187" s="498"/>
      <c r="G187" s="498"/>
      <c r="H187" s="498"/>
      <c r="I187" s="498"/>
      <c r="J187" s="498"/>
      <c r="K187" s="498"/>
      <c r="L187" s="498"/>
    </row>
    <row r="188" spans="1:12" ht="16.5" thickBot="1">
      <c r="A188" s="16" t="s">
        <v>25</v>
      </c>
      <c r="B188" s="556" t="s">
        <v>450</v>
      </c>
      <c r="C188" s="557"/>
      <c r="D188" s="557"/>
      <c r="E188" s="557"/>
      <c r="F188" s="557"/>
      <c r="G188" s="557"/>
      <c r="H188" s="557"/>
      <c r="I188" s="557"/>
      <c r="J188" s="557"/>
      <c r="K188" s="557"/>
      <c r="L188" s="557"/>
    </row>
    <row r="189" spans="1:12" ht="29.25" customHeight="1" thickBot="1">
      <c r="A189" s="15" t="s">
        <v>27</v>
      </c>
      <c r="B189" s="528" t="s">
        <v>313</v>
      </c>
      <c r="C189" s="528"/>
      <c r="D189" s="528"/>
      <c r="E189" s="528"/>
      <c r="F189" s="528"/>
      <c r="G189" s="528"/>
      <c r="H189" s="528"/>
      <c r="I189" s="528"/>
      <c r="J189" s="528"/>
      <c r="K189" s="528"/>
      <c r="L189" s="527"/>
    </row>
    <row r="190" spans="1:12" ht="32.25" customHeight="1" thickBot="1">
      <c r="A190" s="16" t="s">
        <v>28</v>
      </c>
      <c r="B190" s="11" t="s">
        <v>161</v>
      </c>
      <c r="C190" s="529" t="s">
        <v>29</v>
      </c>
      <c r="D190" s="527"/>
      <c r="E190" s="177"/>
      <c r="F190" s="529" t="s">
        <v>30</v>
      </c>
      <c r="G190" s="528"/>
      <c r="H190" s="528"/>
      <c r="I190" s="527"/>
      <c r="J190" s="528" t="s">
        <v>31</v>
      </c>
      <c r="K190" s="528"/>
      <c r="L190" s="528"/>
    </row>
    <row r="191" spans="1:12" ht="31.5" customHeight="1" thickBot="1">
      <c r="A191" s="16" t="s">
        <v>32</v>
      </c>
      <c r="B191" s="530" t="s">
        <v>338</v>
      </c>
      <c r="C191" s="531"/>
      <c r="D191" s="531"/>
      <c r="E191" s="531"/>
      <c r="F191" s="531"/>
      <c r="G191" s="531"/>
      <c r="H191" s="531"/>
      <c r="I191" s="531"/>
      <c r="J191" s="531"/>
      <c r="K191" s="531"/>
      <c r="L191" s="531"/>
    </row>
    <row r="192" spans="1:12" ht="32.25" thickBot="1">
      <c r="A192" s="16" t="s">
        <v>33</v>
      </c>
      <c r="B192" s="532" t="s">
        <v>361</v>
      </c>
      <c r="C192" s="498"/>
      <c r="D192" s="498"/>
      <c r="E192" s="498"/>
      <c r="F192" s="498"/>
      <c r="G192" s="498"/>
      <c r="H192" s="498"/>
      <c r="I192" s="498"/>
      <c r="J192" s="498"/>
      <c r="K192" s="498"/>
      <c r="L192" s="498"/>
    </row>
    <row r="193" ht="0.75" customHeight="1"/>
    <row r="194" ht="20.25" customHeight="1">
      <c r="A194" s="175" t="s">
        <v>34</v>
      </c>
    </row>
    <row r="195" spans="1:12" ht="18.75" customHeight="1" thickBot="1">
      <c r="A195" s="29" t="s">
        <v>26</v>
      </c>
      <c r="B195" s="24" t="s">
        <v>91</v>
      </c>
      <c r="L195" s="30" t="s">
        <v>35</v>
      </c>
    </row>
    <row r="196" spans="1:13" ht="27.75" customHeight="1">
      <c r="A196" s="533" t="s">
        <v>36</v>
      </c>
      <c r="B196" s="536" t="s">
        <v>44</v>
      </c>
      <c r="C196" s="537"/>
      <c r="D196" s="537"/>
      <c r="E196" s="174"/>
      <c r="F196" s="497" t="s">
        <v>45</v>
      </c>
      <c r="G196" s="497"/>
      <c r="H196" s="497"/>
      <c r="I196" s="536" t="s">
        <v>43</v>
      </c>
      <c r="J196" s="537"/>
      <c r="K196" s="537"/>
      <c r="L196" s="538"/>
      <c r="M196" s="33" t="s">
        <v>0</v>
      </c>
    </row>
    <row r="197" spans="1:13" ht="13.5" customHeight="1">
      <c r="A197" s="534"/>
      <c r="B197" s="539" t="s">
        <v>48</v>
      </c>
      <c r="C197" s="536" t="s">
        <v>42</v>
      </c>
      <c r="D197" s="537"/>
      <c r="E197" s="538"/>
      <c r="F197" s="539" t="s">
        <v>52</v>
      </c>
      <c r="G197" s="536" t="s">
        <v>42</v>
      </c>
      <c r="H197" s="558"/>
      <c r="I197" s="539" t="s">
        <v>52</v>
      </c>
      <c r="J197" s="542" t="s">
        <v>42</v>
      </c>
      <c r="K197" s="543"/>
      <c r="L197" s="544"/>
      <c r="M197" s="34"/>
    </row>
    <row r="198" spans="1:13" ht="95.25" thickBot="1">
      <c r="A198" s="535"/>
      <c r="B198" s="540"/>
      <c r="C198" s="171" t="s">
        <v>49</v>
      </c>
      <c r="D198" s="171" t="s">
        <v>58</v>
      </c>
      <c r="E198" s="171" t="s">
        <v>59</v>
      </c>
      <c r="F198" s="541"/>
      <c r="G198" s="171" t="s">
        <v>57</v>
      </c>
      <c r="H198" s="171" t="s">
        <v>53</v>
      </c>
      <c r="I198" s="541"/>
      <c r="J198" s="171" t="s">
        <v>49</v>
      </c>
      <c r="K198" s="171" t="s">
        <v>50</v>
      </c>
      <c r="L198" s="171" t="s">
        <v>60</v>
      </c>
      <c r="M198" s="35"/>
    </row>
    <row r="199" spans="1:13" ht="15.75">
      <c r="A199" s="171" t="s">
        <v>75</v>
      </c>
      <c r="B199" s="117">
        <f>C199+D199+E199</f>
        <v>28275.600000000002</v>
      </c>
      <c r="C199" s="36">
        <v>21260.100000000002</v>
      </c>
      <c r="D199" s="36">
        <v>7015.499999999999</v>
      </c>
      <c r="E199" s="36"/>
      <c r="F199" s="36"/>
      <c r="G199" s="36"/>
      <c r="H199" s="36"/>
      <c r="I199" s="117">
        <f>J199+K199+L199</f>
        <v>0</v>
      </c>
      <c r="J199" s="36"/>
      <c r="K199" s="36"/>
      <c r="L199" s="35"/>
      <c r="M199" s="165">
        <f>B199+F199+I199</f>
        <v>28275.600000000002</v>
      </c>
    </row>
    <row r="200" spans="1:13" ht="15.75">
      <c r="A200" s="171" t="s">
        <v>76</v>
      </c>
      <c r="B200" s="117">
        <f>C200+D200+E200</f>
        <v>28275.600000000002</v>
      </c>
      <c r="C200" s="36">
        <v>21260.100000000002</v>
      </c>
      <c r="D200" s="36">
        <v>7015.499999999999</v>
      </c>
      <c r="E200" s="36"/>
      <c r="F200" s="36"/>
      <c r="G200" s="36"/>
      <c r="H200" s="36"/>
      <c r="I200" s="117">
        <f>J200+K200+L200</f>
        <v>0</v>
      </c>
      <c r="J200" s="36"/>
      <c r="K200" s="36"/>
      <c r="L200" s="35"/>
      <c r="M200" s="165">
        <f>B200+F200+I200</f>
        <v>28275.600000000002</v>
      </c>
    </row>
    <row r="201" spans="1:13" ht="15.75">
      <c r="A201" s="171" t="s">
        <v>77</v>
      </c>
      <c r="B201" s="117">
        <f>C201+D201+E201</f>
        <v>28275.600000000002</v>
      </c>
      <c r="C201" s="36">
        <v>21260.100000000002</v>
      </c>
      <c r="D201" s="36">
        <v>7015.499999999999</v>
      </c>
      <c r="E201" s="36"/>
      <c r="F201" s="36"/>
      <c r="G201" s="36"/>
      <c r="H201" s="36"/>
      <c r="I201" s="117">
        <f>J201+K201+L201</f>
        <v>0</v>
      </c>
      <c r="J201" s="36"/>
      <c r="K201" s="36"/>
      <c r="L201" s="35"/>
      <c r="M201" s="165">
        <f>B201+F201+I201</f>
        <v>28275.600000000002</v>
      </c>
    </row>
    <row r="202" spans="2:12" ht="4.5" customHeight="1"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</row>
    <row r="203" ht="15.75">
      <c r="A203" s="29" t="s">
        <v>37</v>
      </c>
    </row>
    <row r="204" spans="1:4" ht="22.5" customHeight="1" thickBot="1">
      <c r="A204" s="29" t="s">
        <v>26</v>
      </c>
      <c r="B204" s="29" t="s">
        <v>91</v>
      </c>
      <c r="C204" s="38"/>
      <c r="D204" s="38"/>
    </row>
    <row r="205" spans="1:10" ht="32.25" thickBot="1">
      <c r="A205" s="533" t="s">
        <v>38</v>
      </c>
      <c r="B205" s="546" t="s">
        <v>39</v>
      </c>
      <c r="C205" s="547"/>
      <c r="D205" s="548"/>
      <c r="E205" s="533" t="s">
        <v>40</v>
      </c>
      <c r="F205" s="178" t="s">
        <v>10</v>
      </c>
      <c r="G205" s="552" t="s">
        <v>11</v>
      </c>
      <c r="H205" s="553"/>
      <c r="I205" s="553"/>
      <c r="J205" s="554"/>
    </row>
    <row r="206" spans="1:10" ht="16.5" thickBot="1">
      <c r="A206" s="535"/>
      <c r="B206" s="549"/>
      <c r="C206" s="550"/>
      <c r="D206" s="551"/>
      <c r="E206" s="535"/>
      <c r="F206" s="180" t="s">
        <v>73</v>
      </c>
      <c r="G206" s="180" t="s">
        <v>74</v>
      </c>
      <c r="H206" s="180" t="s">
        <v>75</v>
      </c>
      <c r="I206" s="180" t="s">
        <v>76</v>
      </c>
      <c r="J206" s="180" t="s">
        <v>77</v>
      </c>
    </row>
    <row r="207" spans="1:10" ht="198" customHeight="1">
      <c r="A207" s="58" t="s">
        <v>433</v>
      </c>
      <c r="B207" s="555" t="s">
        <v>449</v>
      </c>
      <c r="C207" s="555"/>
      <c r="D207" s="555"/>
      <c r="E207" s="59" t="s">
        <v>12</v>
      </c>
      <c r="F207" s="80">
        <v>3</v>
      </c>
      <c r="G207" s="80">
        <v>5</v>
      </c>
      <c r="H207" s="80">
        <v>20</v>
      </c>
      <c r="I207" s="80">
        <v>30</v>
      </c>
      <c r="J207" s="81">
        <v>50</v>
      </c>
    </row>
    <row r="209" spans="1:13" ht="20.25" customHeight="1">
      <c r="A209" s="525" t="s">
        <v>22</v>
      </c>
      <c r="B209" s="526"/>
      <c r="C209" s="526"/>
      <c r="D209" s="526"/>
      <c r="E209" s="526"/>
      <c r="F209" s="526"/>
      <c r="G209" s="526"/>
      <c r="H209" s="526"/>
      <c r="I209" s="526"/>
      <c r="J209" s="526"/>
      <c r="K209" s="526"/>
      <c r="L209" s="526"/>
      <c r="M209" s="526"/>
    </row>
    <row r="210" ht="1.5" customHeight="1" thickBot="1"/>
    <row r="211" spans="1:12" ht="24" customHeight="1" thickBot="1">
      <c r="A211" s="17" t="s">
        <v>23</v>
      </c>
      <c r="B211" s="527" t="s">
        <v>160</v>
      </c>
      <c r="C211" s="498"/>
      <c r="D211" s="498"/>
      <c r="E211" s="498"/>
      <c r="F211" s="498"/>
      <c r="G211" s="498"/>
      <c r="H211" s="498"/>
      <c r="I211" s="498"/>
      <c r="J211" s="498"/>
      <c r="K211" s="498"/>
      <c r="L211" s="498"/>
    </row>
    <row r="212" spans="1:12" ht="20.25" customHeight="1" thickBot="1">
      <c r="A212" s="16" t="s">
        <v>24</v>
      </c>
      <c r="B212" s="527" t="s">
        <v>324</v>
      </c>
      <c r="C212" s="498"/>
      <c r="D212" s="498"/>
      <c r="E212" s="498"/>
      <c r="F212" s="498"/>
      <c r="G212" s="498"/>
      <c r="H212" s="498"/>
      <c r="I212" s="498"/>
      <c r="J212" s="498"/>
      <c r="K212" s="498"/>
      <c r="L212" s="498"/>
    </row>
    <row r="213" spans="1:12" ht="16.5" thickBot="1">
      <c r="A213" s="16" t="s">
        <v>25</v>
      </c>
      <c r="B213" s="556" t="s">
        <v>451</v>
      </c>
      <c r="C213" s="557"/>
      <c r="D213" s="557"/>
      <c r="E213" s="557"/>
      <c r="F213" s="557"/>
      <c r="G213" s="557"/>
      <c r="H213" s="557"/>
      <c r="I213" s="557"/>
      <c r="J213" s="557"/>
      <c r="K213" s="557"/>
      <c r="L213" s="557"/>
    </row>
    <row r="214" spans="1:12" ht="29.25" customHeight="1" thickBot="1">
      <c r="A214" s="15" t="s">
        <v>27</v>
      </c>
      <c r="B214" s="528" t="s">
        <v>94</v>
      </c>
      <c r="C214" s="528"/>
      <c r="D214" s="528"/>
      <c r="E214" s="528"/>
      <c r="F214" s="528"/>
      <c r="G214" s="528"/>
      <c r="H214" s="528"/>
      <c r="I214" s="528"/>
      <c r="J214" s="528"/>
      <c r="K214" s="528"/>
      <c r="L214" s="527"/>
    </row>
    <row r="215" spans="1:12" ht="32.25" customHeight="1" thickBot="1">
      <c r="A215" s="16" t="s">
        <v>28</v>
      </c>
      <c r="B215" s="11" t="s">
        <v>161</v>
      </c>
      <c r="C215" s="529" t="s">
        <v>29</v>
      </c>
      <c r="D215" s="527"/>
      <c r="E215" s="177"/>
      <c r="F215" s="529" t="s">
        <v>30</v>
      </c>
      <c r="G215" s="528"/>
      <c r="H215" s="528"/>
      <c r="I215" s="527"/>
      <c r="J215" s="528" t="s">
        <v>31</v>
      </c>
      <c r="K215" s="528"/>
      <c r="L215" s="528"/>
    </row>
    <row r="216" spans="1:12" ht="64.5" customHeight="1" thickBot="1">
      <c r="A216" s="16" t="s">
        <v>32</v>
      </c>
      <c r="B216" s="530" t="s">
        <v>339</v>
      </c>
      <c r="C216" s="531"/>
      <c r="D216" s="531"/>
      <c r="E216" s="531"/>
      <c r="F216" s="531"/>
      <c r="G216" s="531"/>
      <c r="H216" s="531"/>
      <c r="I216" s="531"/>
      <c r="J216" s="531"/>
      <c r="K216" s="531"/>
      <c r="L216" s="531"/>
    </row>
    <row r="217" spans="1:12" ht="32.25" thickBot="1">
      <c r="A217" s="16" t="s">
        <v>33</v>
      </c>
      <c r="B217" s="532" t="s">
        <v>326</v>
      </c>
      <c r="C217" s="498"/>
      <c r="D217" s="498"/>
      <c r="E217" s="498"/>
      <c r="F217" s="498"/>
      <c r="G217" s="498"/>
      <c r="H217" s="498"/>
      <c r="I217" s="498"/>
      <c r="J217" s="498"/>
      <c r="K217" s="498"/>
      <c r="L217" s="498"/>
    </row>
    <row r="218" ht="0.75" customHeight="1"/>
    <row r="219" ht="20.25" customHeight="1">
      <c r="A219" s="175" t="s">
        <v>34</v>
      </c>
    </row>
    <row r="220" spans="1:12" ht="18.75" customHeight="1" thickBot="1">
      <c r="A220" s="29" t="s">
        <v>26</v>
      </c>
      <c r="B220" s="24" t="s">
        <v>133</v>
      </c>
      <c r="L220" s="30" t="s">
        <v>35</v>
      </c>
    </row>
    <row r="221" spans="1:13" ht="27.75" customHeight="1">
      <c r="A221" s="533" t="s">
        <v>36</v>
      </c>
      <c r="B221" s="536" t="s">
        <v>44</v>
      </c>
      <c r="C221" s="537"/>
      <c r="D221" s="537"/>
      <c r="E221" s="174"/>
      <c r="F221" s="497" t="s">
        <v>45</v>
      </c>
      <c r="G221" s="497"/>
      <c r="H221" s="497"/>
      <c r="I221" s="536" t="s">
        <v>43</v>
      </c>
      <c r="J221" s="537"/>
      <c r="K221" s="537"/>
      <c r="L221" s="538"/>
      <c r="M221" s="33" t="s">
        <v>0</v>
      </c>
    </row>
    <row r="222" spans="1:13" ht="13.5" customHeight="1">
      <c r="A222" s="534"/>
      <c r="B222" s="539" t="s">
        <v>48</v>
      </c>
      <c r="C222" s="536" t="s">
        <v>42</v>
      </c>
      <c r="D222" s="537"/>
      <c r="E222" s="538"/>
      <c r="F222" s="539" t="s">
        <v>52</v>
      </c>
      <c r="G222" s="536" t="s">
        <v>42</v>
      </c>
      <c r="H222" s="558"/>
      <c r="I222" s="539" t="s">
        <v>52</v>
      </c>
      <c r="J222" s="542" t="s">
        <v>42</v>
      </c>
      <c r="K222" s="543"/>
      <c r="L222" s="544"/>
      <c r="M222" s="34"/>
    </row>
    <row r="223" spans="1:13" ht="95.25" thickBot="1">
      <c r="A223" s="535"/>
      <c r="B223" s="540"/>
      <c r="C223" s="171" t="s">
        <v>49</v>
      </c>
      <c r="D223" s="171" t="s">
        <v>58</v>
      </c>
      <c r="E223" s="171" t="s">
        <v>59</v>
      </c>
      <c r="F223" s="541"/>
      <c r="G223" s="171" t="s">
        <v>57</v>
      </c>
      <c r="H223" s="171" t="s">
        <v>53</v>
      </c>
      <c r="I223" s="541"/>
      <c r="J223" s="171" t="s">
        <v>49</v>
      </c>
      <c r="K223" s="171" t="s">
        <v>50</v>
      </c>
      <c r="L223" s="171" t="s">
        <v>60</v>
      </c>
      <c r="M223" s="35"/>
    </row>
    <row r="224" spans="1:13" ht="15.75">
      <c r="A224" s="171" t="s">
        <v>75</v>
      </c>
      <c r="B224" s="117">
        <f>C224+D224+E224</f>
        <v>1886.6</v>
      </c>
      <c r="C224" s="36">
        <v>1510.2</v>
      </c>
      <c r="D224" s="36">
        <v>376.4</v>
      </c>
      <c r="E224" s="36"/>
      <c r="F224" s="36"/>
      <c r="G224" s="36"/>
      <c r="H224" s="36"/>
      <c r="I224" s="117">
        <f>J224+K224+L224</f>
        <v>0</v>
      </c>
      <c r="J224" s="36"/>
      <c r="K224" s="36"/>
      <c r="L224" s="35"/>
      <c r="M224" s="165">
        <f>B224+F224+I224</f>
        <v>1886.6</v>
      </c>
    </row>
    <row r="225" spans="1:13" ht="15.75">
      <c r="A225" s="171" t="s">
        <v>76</v>
      </c>
      <c r="B225" s="117">
        <f>C225+D225+E225</f>
        <v>1886.6</v>
      </c>
      <c r="C225" s="36">
        <v>1510.2</v>
      </c>
      <c r="D225" s="36">
        <v>376.4</v>
      </c>
      <c r="E225" s="36"/>
      <c r="F225" s="36"/>
      <c r="G225" s="36"/>
      <c r="H225" s="36"/>
      <c r="I225" s="117">
        <f>J225+K225+L225</f>
        <v>0</v>
      </c>
      <c r="J225" s="36"/>
      <c r="K225" s="36"/>
      <c r="L225" s="35"/>
      <c r="M225" s="165">
        <f>B225+F225+I225</f>
        <v>1886.6</v>
      </c>
    </row>
    <row r="226" spans="1:13" ht="15.75">
      <c r="A226" s="171" t="s">
        <v>77</v>
      </c>
      <c r="B226" s="117">
        <f>C226+D226+E226</f>
        <v>1910.2</v>
      </c>
      <c r="C226" s="36">
        <v>1510.2</v>
      </c>
      <c r="D226" s="36">
        <v>400</v>
      </c>
      <c r="E226" s="36"/>
      <c r="F226" s="36"/>
      <c r="G226" s="36"/>
      <c r="H226" s="36"/>
      <c r="I226" s="117">
        <f>J226+K226+L226</f>
        <v>0</v>
      </c>
      <c r="J226" s="36"/>
      <c r="K226" s="36"/>
      <c r="L226" s="35"/>
      <c r="M226" s="165">
        <f>B226+F226+I226</f>
        <v>1910.2</v>
      </c>
    </row>
    <row r="227" spans="2:12" ht="4.5" customHeight="1"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</row>
    <row r="228" ht="15.75">
      <c r="A228" s="29" t="s">
        <v>37</v>
      </c>
    </row>
    <row r="229" spans="1:4" ht="22.5" customHeight="1" thickBot="1">
      <c r="A229" s="29" t="s">
        <v>26</v>
      </c>
      <c r="B229" s="29" t="s">
        <v>133</v>
      </c>
      <c r="C229" s="38"/>
      <c r="D229" s="38"/>
    </row>
    <row r="230" spans="1:10" ht="32.25" thickBot="1">
      <c r="A230" s="533" t="s">
        <v>38</v>
      </c>
      <c r="B230" s="546" t="s">
        <v>39</v>
      </c>
      <c r="C230" s="547"/>
      <c r="D230" s="548"/>
      <c r="E230" s="533" t="s">
        <v>40</v>
      </c>
      <c r="F230" s="178" t="s">
        <v>10</v>
      </c>
      <c r="G230" s="552" t="s">
        <v>11</v>
      </c>
      <c r="H230" s="553"/>
      <c r="I230" s="553"/>
      <c r="J230" s="554"/>
    </row>
    <row r="231" spans="1:10" ht="16.5" thickBot="1">
      <c r="A231" s="535"/>
      <c r="B231" s="549"/>
      <c r="C231" s="550"/>
      <c r="D231" s="551"/>
      <c r="E231" s="535"/>
      <c r="F231" s="180" t="s">
        <v>73</v>
      </c>
      <c r="G231" s="180" t="s">
        <v>74</v>
      </c>
      <c r="H231" s="180" t="s">
        <v>75</v>
      </c>
      <c r="I231" s="180" t="s">
        <v>76</v>
      </c>
      <c r="J231" s="180" t="s">
        <v>77</v>
      </c>
    </row>
    <row r="232" spans="1:10" ht="38.25">
      <c r="A232" s="58" t="s">
        <v>396</v>
      </c>
      <c r="B232" s="555"/>
      <c r="C232" s="555"/>
      <c r="D232" s="555"/>
      <c r="E232" s="59" t="s">
        <v>155</v>
      </c>
      <c r="F232" s="80"/>
      <c r="G232" s="80"/>
      <c r="H232" s="330">
        <v>1</v>
      </c>
      <c r="I232" s="330">
        <v>1</v>
      </c>
      <c r="J232" s="330">
        <v>50</v>
      </c>
    </row>
    <row r="234" spans="1:13" ht="20.25" customHeight="1">
      <c r="A234" s="525" t="s">
        <v>22</v>
      </c>
      <c r="B234" s="526"/>
      <c r="C234" s="526"/>
      <c r="D234" s="526"/>
      <c r="E234" s="526"/>
      <c r="F234" s="526"/>
      <c r="G234" s="526"/>
      <c r="H234" s="526"/>
      <c r="I234" s="526"/>
      <c r="J234" s="526"/>
      <c r="K234" s="526"/>
      <c r="L234" s="526"/>
      <c r="M234" s="526"/>
    </row>
    <row r="235" ht="1.5" customHeight="1" thickBot="1"/>
    <row r="236" spans="1:12" ht="24" customHeight="1" thickBot="1">
      <c r="A236" s="17" t="s">
        <v>23</v>
      </c>
      <c r="B236" s="527" t="s">
        <v>160</v>
      </c>
      <c r="C236" s="498"/>
      <c r="D236" s="498"/>
      <c r="E236" s="498"/>
      <c r="F236" s="498"/>
      <c r="G236" s="498"/>
      <c r="H236" s="498"/>
      <c r="I236" s="498"/>
      <c r="J236" s="498"/>
      <c r="K236" s="498"/>
      <c r="L236" s="498"/>
    </row>
    <row r="237" spans="1:12" ht="20.25" customHeight="1" thickBot="1">
      <c r="A237" s="16" t="s">
        <v>24</v>
      </c>
      <c r="B237" s="527" t="s">
        <v>324</v>
      </c>
      <c r="C237" s="498"/>
      <c r="D237" s="498"/>
      <c r="E237" s="498"/>
      <c r="F237" s="498"/>
      <c r="G237" s="498"/>
      <c r="H237" s="498"/>
      <c r="I237" s="498"/>
      <c r="J237" s="498"/>
      <c r="K237" s="498"/>
      <c r="L237" s="498"/>
    </row>
    <row r="238" spans="1:12" ht="16.5" thickBot="1">
      <c r="A238" s="16" t="s">
        <v>25</v>
      </c>
      <c r="B238" s="527" t="s">
        <v>452</v>
      </c>
      <c r="C238" s="498"/>
      <c r="D238" s="498"/>
      <c r="E238" s="498"/>
      <c r="F238" s="498"/>
      <c r="G238" s="498"/>
      <c r="H238" s="498"/>
      <c r="I238" s="498"/>
      <c r="J238" s="498"/>
      <c r="K238" s="498"/>
      <c r="L238" s="498"/>
    </row>
    <row r="239" spans="1:12" ht="29.25" customHeight="1" thickBot="1">
      <c r="A239" s="15" t="s">
        <v>27</v>
      </c>
      <c r="B239" s="528" t="s">
        <v>521</v>
      </c>
      <c r="C239" s="528"/>
      <c r="D239" s="528"/>
      <c r="E239" s="528"/>
      <c r="F239" s="528"/>
      <c r="G239" s="528"/>
      <c r="H239" s="528"/>
      <c r="I239" s="528"/>
      <c r="J239" s="528"/>
      <c r="K239" s="528"/>
      <c r="L239" s="527"/>
    </row>
    <row r="240" spans="1:12" ht="32.25" customHeight="1" thickBot="1">
      <c r="A240" s="16" t="s">
        <v>28</v>
      </c>
      <c r="B240" s="11" t="s">
        <v>161</v>
      </c>
      <c r="C240" s="529" t="s">
        <v>29</v>
      </c>
      <c r="D240" s="527"/>
      <c r="E240" s="177"/>
      <c r="F240" s="529" t="s">
        <v>30</v>
      </c>
      <c r="G240" s="528"/>
      <c r="H240" s="528"/>
      <c r="I240" s="527"/>
      <c r="J240" s="528" t="s">
        <v>31</v>
      </c>
      <c r="K240" s="528"/>
      <c r="L240" s="528"/>
    </row>
    <row r="241" spans="1:12" ht="64.5" customHeight="1" thickBot="1">
      <c r="A241" s="16" t="s">
        <v>32</v>
      </c>
      <c r="B241" s="530" t="s">
        <v>340</v>
      </c>
      <c r="C241" s="531"/>
      <c r="D241" s="531"/>
      <c r="E241" s="531"/>
      <c r="F241" s="531"/>
      <c r="G241" s="531"/>
      <c r="H241" s="531"/>
      <c r="I241" s="531"/>
      <c r="J241" s="531"/>
      <c r="K241" s="531"/>
      <c r="L241" s="531"/>
    </row>
    <row r="242" spans="1:12" ht="32.25" thickBot="1">
      <c r="A242" s="16" t="s">
        <v>33</v>
      </c>
      <c r="B242" s="532" t="s">
        <v>326</v>
      </c>
      <c r="C242" s="498"/>
      <c r="D242" s="498"/>
      <c r="E242" s="498"/>
      <c r="F242" s="498"/>
      <c r="G242" s="498"/>
      <c r="H242" s="498"/>
      <c r="I242" s="498"/>
      <c r="J242" s="498"/>
      <c r="K242" s="498"/>
      <c r="L242" s="498"/>
    </row>
    <row r="243" ht="0.75" customHeight="1"/>
    <row r="244" ht="20.25" customHeight="1">
      <c r="A244" s="175" t="s">
        <v>34</v>
      </c>
    </row>
    <row r="245" spans="1:12" ht="18.75" customHeight="1" thickBot="1">
      <c r="A245" s="29" t="s">
        <v>26</v>
      </c>
      <c r="B245" s="24" t="s">
        <v>312</v>
      </c>
      <c r="L245" s="30" t="s">
        <v>35</v>
      </c>
    </row>
    <row r="246" spans="1:13" ht="27.75" customHeight="1">
      <c r="A246" s="533" t="s">
        <v>36</v>
      </c>
      <c r="B246" s="536" t="s">
        <v>44</v>
      </c>
      <c r="C246" s="537"/>
      <c r="D246" s="537"/>
      <c r="E246" s="174"/>
      <c r="F246" s="497" t="s">
        <v>45</v>
      </c>
      <c r="G246" s="497"/>
      <c r="H246" s="497"/>
      <c r="I246" s="536" t="s">
        <v>43</v>
      </c>
      <c r="J246" s="537"/>
      <c r="K246" s="537"/>
      <c r="L246" s="538"/>
      <c r="M246" s="33" t="s">
        <v>0</v>
      </c>
    </row>
    <row r="247" spans="1:13" ht="13.5" customHeight="1">
      <c r="A247" s="534"/>
      <c r="B247" s="539" t="s">
        <v>48</v>
      </c>
      <c r="C247" s="536" t="s">
        <v>42</v>
      </c>
      <c r="D247" s="537"/>
      <c r="E247" s="538"/>
      <c r="F247" s="539" t="s">
        <v>52</v>
      </c>
      <c r="G247" s="536" t="s">
        <v>42</v>
      </c>
      <c r="H247" s="558"/>
      <c r="I247" s="539" t="s">
        <v>52</v>
      </c>
      <c r="J247" s="542" t="s">
        <v>42</v>
      </c>
      <c r="K247" s="543"/>
      <c r="L247" s="544"/>
      <c r="M247" s="34"/>
    </row>
    <row r="248" spans="1:13" ht="79.5" thickBot="1">
      <c r="A248" s="535"/>
      <c r="B248" s="540"/>
      <c r="C248" s="171" t="s">
        <v>49</v>
      </c>
      <c r="D248" s="171" t="s">
        <v>58</v>
      </c>
      <c r="E248" s="171" t="s">
        <v>59</v>
      </c>
      <c r="F248" s="541"/>
      <c r="G248" s="171" t="s">
        <v>57</v>
      </c>
      <c r="H248" s="171" t="s">
        <v>53</v>
      </c>
      <c r="I248" s="541"/>
      <c r="J248" s="171" t="s">
        <v>49</v>
      </c>
      <c r="K248" s="171" t="s">
        <v>50</v>
      </c>
      <c r="L248" s="171" t="s">
        <v>60</v>
      </c>
      <c r="M248" s="35"/>
    </row>
    <row r="249" spans="1:13" ht="15.75">
      <c r="A249" s="171" t="s">
        <v>75</v>
      </c>
      <c r="B249" s="117">
        <f>C249+D249+E249</f>
        <v>16022.4</v>
      </c>
      <c r="C249" s="137">
        <v>14503</v>
      </c>
      <c r="D249" s="137">
        <v>1519.4</v>
      </c>
      <c r="E249" s="36"/>
      <c r="F249" s="36"/>
      <c r="G249" s="36"/>
      <c r="H249" s="36"/>
      <c r="I249" s="117">
        <f>J249+K249+L249</f>
        <v>8700</v>
      </c>
      <c r="J249" s="36">
        <v>2243</v>
      </c>
      <c r="K249" s="36">
        <v>6457</v>
      </c>
      <c r="L249" s="35"/>
      <c r="M249" s="165">
        <f>B249+F249+I249</f>
        <v>24722.4</v>
      </c>
    </row>
    <row r="250" spans="1:13" ht="15.75">
      <c r="A250" s="171" t="s">
        <v>76</v>
      </c>
      <c r="B250" s="117">
        <f>C250+D250+E250</f>
        <v>16022.4</v>
      </c>
      <c r="C250" s="137">
        <v>14503</v>
      </c>
      <c r="D250" s="137">
        <v>1519.4</v>
      </c>
      <c r="E250" s="36"/>
      <c r="F250" s="36"/>
      <c r="G250" s="36"/>
      <c r="H250" s="36"/>
      <c r="I250" s="117">
        <f>J250+K250+L250</f>
        <v>9135.2</v>
      </c>
      <c r="J250" s="36">
        <v>2355.2</v>
      </c>
      <c r="K250" s="36">
        <v>6780</v>
      </c>
      <c r="L250" s="35"/>
      <c r="M250" s="165">
        <f>B250+F250+I250</f>
        <v>25157.6</v>
      </c>
    </row>
    <row r="251" spans="1:13" ht="15.75">
      <c r="A251" s="171" t="s">
        <v>77</v>
      </c>
      <c r="B251" s="117">
        <f>C251+D251+E251</f>
        <v>16203</v>
      </c>
      <c r="C251" s="137">
        <v>14503</v>
      </c>
      <c r="D251" s="137">
        <v>1700</v>
      </c>
      <c r="E251" s="36"/>
      <c r="F251" s="36"/>
      <c r="G251" s="36"/>
      <c r="H251" s="36"/>
      <c r="I251" s="117">
        <f>J251+K251+L251</f>
        <v>9551</v>
      </c>
      <c r="J251" s="36">
        <v>2500</v>
      </c>
      <c r="K251" s="36">
        <v>7051</v>
      </c>
      <c r="L251" s="35"/>
      <c r="M251" s="165">
        <f>B251+F251+I251</f>
        <v>25754</v>
      </c>
    </row>
    <row r="252" spans="2:12" ht="4.5" customHeight="1"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</row>
    <row r="253" ht="15.75">
      <c r="A253" s="29" t="s">
        <v>37</v>
      </c>
    </row>
    <row r="254" spans="1:4" ht="22.5" customHeight="1" thickBot="1">
      <c r="A254" s="29" t="s">
        <v>26</v>
      </c>
      <c r="B254" s="29" t="s">
        <v>312</v>
      </c>
      <c r="C254" s="38"/>
      <c r="D254" s="38"/>
    </row>
    <row r="255" spans="1:10" ht="32.25" thickBot="1">
      <c r="A255" s="533" t="s">
        <v>38</v>
      </c>
      <c r="B255" s="546" t="s">
        <v>39</v>
      </c>
      <c r="C255" s="547"/>
      <c r="D255" s="548"/>
      <c r="E255" s="533" t="s">
        <v>40</v>
      </c>
      <c r="F255" s="178" t="s">
        <v>10</v>
      </c>
      <c r="G255" s="552" t="s">
        <v>11</v>
      </c>
      <c r="H255" s="553"/>
      <c r="I255" s="553"/>
      <c r="J255" s="554"/>
    </row>
    <row r="256" spans="1:10" ht="16.5" thickBot="1">
      <c r="A256" s="535"/>
      <c r="B256" s="549"/>
      <c r="C256" s="550"/>
      <c r="D256" s="551"/>
      <c r="E256" s="535"/>
      <c r="F256" s="180" t="s">
        <v>73</v>
      </c>
      <c r="G256" s="180" t="s">
        <v>74</v>
      </c>
      <c r="H256" s="180" t="s">
        <v>75</v>
      </c>
      <c r="I256" s="180" t="s">
        <v>76</v>
      </c>
      <c r="J256" s="180" t="s">
        <v>77</v>
      </c>
    </row>
    <row r="257" spans="1:10" ht="15.75">
      <c r="A257" s="283" t="s">
        <v>357</v>
      </c>
      <c r="B257" s="563"/>
      <c r="C257" s="564"/>
      <c r="D257" s="565"/>
      <c r="E257" s="284" t="s">
        <v>344</v>
      </c>
      <c r="F257" s="285"/>
      <c r="G257" s="309">
        <v>60000</v>
      </c>
      <c r="H257" s="309">
        <v>60000</v>
      </c>
      <c r="I257" s="309">
        <v>60000</v>
      </c>
      <c r="J257" s="310">
        <v>60000</v>
      </c>
    </row>
    <row r="258" spans="1:10" ht="25.5">
      <c r="A258" s="58" t="s">
        <v>356</v>
      </c>
      <c r="B258" s="580"/>
      <c r="C258" s="581"/>
      <c r="D258" s="582"/>
      <c r="E258" s="59" t="s">
        <v>344</v>
      </c>
      <c r="F258" s="80"/>
      <c r="G258" s="80">
        <v>947</v>
      </c>
      <c r="H258" s="80">
        <v>947</v>
      </c>
      <c r="I258" s="80">
        <v>947</v>
      </c>
      <c r="J258" s="81">
        <v>947</v>
      </c>
    </row>
    <row r="259" spans="1:10" ht="15.75">
      <c r="A259" s="58" t="s">
        <v>389</v>
      </c>
      <c r="B259" s="580"/>
      <c r="C259" s="581"/>
      <c r="D259" s="582"/>
      <c r="E259" s="59" t="s">
        <v>344</v>
      </c>
      <c r="F259" s="80"/>
      <c r="G259" s="80">
        <v>250</v>
      </c>
      <c r="H259" s="80">
        <v>250</v>
      </c>
      <c r="I259" s="80">
        <v>250</v>
      </c>
      <c r="J259" s="81">
        <v>250</v>
      </c>
    </row>
    <row r="260" spans="1:10" ht="15.75">
      <c r="A260" s="280"/>
      <c r="B260" s="272"/>
      <c r="C260" s="272"/>
      <c r="D260" s="272"/>
      <c r="E260" s="281"/>
      <c r="F260" s="282"/>
      <c r="G260" s="282"/>
      <c r="H260" s="282"/>
      <c r="I260" s="282"/>
      <c r="J260" s="282"/>
    </row>
    <row r="261" spans="1:10" ht="16.5" thickBot="1">
      <c r="A261" s="280"/>
      <c r="B261" s="272"/>
      <c r="C261" s="272"/>
      <c r="D261" s="272"/>
      <c r="E261" s="281"/>
      <c r="F261" s="282"/>
      <c r="G261" s="282"/>
      <c r="H261" s="282"/>
      <c r="I261" s="282"/>
      <c r="J261" s="282"/>
    </row>
    <row r="262" spans="1:13" ht="27.75" customHeight="1">
      <c r="A262" s="566" t="s">
        <v>36</v>
      </c>
      <c r="B262" s="569" t="s">
        <v>44</v>
      </c>
      <c r="C262" s="570"/>
      <c r="D262" s="570"/>
      <c r="E262" s="247"/>
      <c r="F262" s="571" t="s">
        <v>45</v>
      </c>
      <c r="G262" s="571"/>
      <c r="H262" s="571"/>
      <c r="I262" s="569" t="s">
        <v>43</v>
      </c>
      <c r="J262" s="570"/>
      <c r="K262" s="570"/>
      <c r="L262" s="572"/>
      <c r="M262" s="248" t="s">
        <v>0</v>
      </c>
    </row>
    <row r="263" spans="1:13" ht="13.5" customHeight="1">
      <c r="A263" s="567"/>
      <c r="B263" s="573" t="s">
        <v>48</v>
      </c>
      <c r="C263" s="569" t="s">
        <v>42</v>
      </c>
      <c r="D263" s="570"/>
      <c r="E263" s="572"/>
      <c r="F263" s="573" t="s">
        <v>52</v>
      </c>
      <c r="G263" s="569" t="s">
        <v>42</v>
      </c>
      <c r="H263" s="576"/>
      <c r="I263" s="573" t="s">
        <v>52</v>
      </c>
      <c r="J263" s="577" t="s">
        <v>42</v>
      </c>
      <c r="K263" s="578"/>
      <c r="L263" s="579"/>
      <c r="M263" s="249"/>
    </row>
    <row r="264" spans="1:13" ht="79.5" thickBot="1">
      <c r="A264" s="568"/>
      <c r="B264" s="574"/>
      <c r="C264" s="250" t="s">
        <v>49</v>
      </c>
      <c r="D264" s="250" t="s">
        <v>58</v>
      </c>
      <c r="E264" s="250" t="s">
        <v>59</v>
      </c>
      <c r="F264" s="575"/>
      <c r="G264" s="250" t="s">
        <v>57</v>
      </c>
      <c r="H264" s="250" t="s">
        <v>53</v>
      </c>
      <c r="I264" s="575"/>
      <c r="J264" s="250" t="s">
        <v>49</v>
      </c>
      <c r="K264" s="250" t="s">
        <v>50</v>
      </c>
      <c r="L264" s="250" t="s">
        <v>60</v>
      </c>
      <c r="M264" s="251"/>
    </row>
    <row r="265" spans="1:13" ht="15.75">
      <c r="A265" s="250" t="s">
        <v>75</v>
      </c>
      <c r="B265" s="252">
        <f>C265+D265</f>
        <v>82946.2</v>
      </c>
      <c r="C265" s="252">
        <f>C19+C44+C70+C96+C122+C149+C174+C199+C224+C249</f>
        <v>63658.5</v>
      </c>
      <c r="D265" s="252">
        <f aca="true" t="shared" si="0" ref="D265:M265">D19+D44+D70+D96+D122+D149+D174+D199+D224+D249</f>
        <v>19287.7</v>
      </c>
      <c r="E265" s="252">
        <f t="shared" si="0"/>
        <v>0</v>
      </c>
      <c r="F265" s="252">
        <f t="shared" si="0"/>
        <v>0</v>
      </c>
      <c r="G265" s="252">
        <f t="shared" si="0"/>
        <v>0</v>
      </c>
      <c r="H265" s="252">
        <f t="shared" si="0"/>
        <v>0</v>
      </c>
      <c r="I265" s="252">
        <f t="shared" si="0"/>
        <v>8700</v>
      </c>
      <c r="J265" s="252">
        <f t="shared" si="0"/>
        <v>2243</v>
      </c>
      <c r="K265" s="252">
        <f t="shared" si="0"/>
        <v>6457</v>
      </c>
      <c r="L265" s="252">
        <f t="shared" si="0"/>
        <v>0</v>
      </c>
      <c r="M265" s="252">
        <f t="shared" si="0"/>
        <v>91646.20000000001</v>
      </c>
    </row>
    <row r="266" spans="1:13" ht="15.75">
      <c r="A266" s="250" t="s">
        <v>76</v>
      </c>
      <c r="B266" s="252">
        <f>B20+B45+B71+B97+B123+B150+B175+B200+B225+B250</f>
        <v>82946.2</v>
      </c>
      <c r="C266" s="252">
        <f>C20+C45+C71+C97+C123+C150+C175+C200+C225+C250</f>
        <v>63658.5</v>
      </c>
      <c r="D266" s="252">
        <f>D20+D45+D71+D97+D123+D150+D175+D200+D225+D250</f>
        <v>19287.7</v>
      </c>
      <c r="E266" s="252">
        <f>E20+E45+E71+E97+E123+E150+E175+E200+E225+E250</f>
        <v>0</v>
      </c>
      <c r="F266" s="253"/>
      <c r="G266" s="253"/>
      <c r="H266" s="253"/>
      <c r="I266" s="252">
        <f>I20+I45+I71+I97+I123+I150+I175+I200+I225+I250</f>
        <v>9135.2</v>
      </c>
      <c r="J266" s="252">
        <f>J20+J45+J71+J97+J123+J150+J175+J200+J225+J250</f>
        <v>2355.2</v>
      </c>
      <c r="K266" s="252">
        <f>K20+K45+K71+K97+K123+K150+K175+K200+K225+K250</f>
        <v>6780</v>
      </c>
      <c r="L266" s="259"/>
      <c r="M266" s="252">
        <f>M20+M45+M71+M97+M123+M150+M175+M200+M225+M250</f>
        <v>92081.4</v>
      </c>
    </row>
    <row r="267" spans="1:13" ht="15.75">
      <c r="A267" s="250" t="s">
        <v>77</v>
      </c>
      <c r="B267" s="252">
        <f>B21+B46+B72+B98+B124+B151+B176+B201+B226+B251</f>
        <v>83359.8</v>
      </c>
      <c r="C267" s="252">
        <f>C21+C46+C72+C98+C124+C151+C176+C201+C226+C251</f>
        <v>63658.5</v>
      </c>
      <c r="D267" s="252">
        <f>D21+D46+D72+D98+D124+D151+D176+D201+D226+D251</f>
        <v>19701.3</v>
      </c>
      <c r="E267" s="252">
        <f>E21+E46+E72+E98+E124+E151+E176+E201+E226+E251</f>
        <v>0</v>
      </c>
      <c r="F267" s="253"/>
      <c r="G267" s="253"/>
      <c r="H267" s="253"/>
      <c r="I267" s="252">
        <f>I21+I46+I72+I98+I124+I151+I176+I201+I226+I251</f>
        <v>9551</v>
      </c>
      <c r="J267" s="252">
        <f>J21+J46+J72+J98+J124+J151+J176+J201+J226+J251</f>
        <v>2500</v>
      </c>
      <c r="K267" s="252">
        <f>K21+K46+K72+K98+K124+K151+K176+K201+K226+K251</f>
        <v>7051</v>
      </c>
      <c r="L267" s="259"/>
      <c r="M267" s="252">
        <f>M21+M46+M72+M98+M124+M151+M176+M201+M226+M251</f>
        <v>92910.8</v>
      </c>
    </row>
    <row r="269" spans="3:13" ht="15.75">
      <c r="C269" s="319"/>
      <c r="D269" s="319"/>
      <c r="J269" s="319"/>
      <c r="K269" s="319"/>
      <c r="M269" s="319"/>
    </row>
    <row r="270" spans="3:11" ht="15.75">
      <c r="C270" s="319"/>
      <c r="D270" s="319"/>
      <c r="J270" s="319"/>
      <c r="K270" s="319"/>
    </row>
    <row r="271" spans="3:11" ht="15.75">
      <c r="C271" s="319"/>
      <c r="D271" s="319"/>
      <c r="J271" s="319"/>
      <c r="K271" s="319"/>
    </row>
  </sheetData>
  <sheetProtection/>
  <mergeCells count="267">
    <mergeCell ref="A51:A52"/>
    <mergeCell ref="B51:D52"/>
    <mergeCell ref="E51:E52"/>
    <mergeCell ref="G51:J51"/>
    <mergeCell ref="B53:D53"/>
    <mergeCell ref="B182:D182"/>
    <mergeCell ref="A255:A256"/>
    <mergeCell ref="B255:D256"/>
    <mergeCell ref="E255:E256"/>
    <mergeCell ref="G255:J255"/>
    <mergeCell ref="B239:L239"/>
    <mergeCell ref="C240:D240"/>
    <mergeCell ref="F240:I240"/>
    <mergeCell ref="J240:L240"/>
    <mergeCell ref="B241:L241"/>
    <mergeCell ref="B242:L242"/>
    <mergeCell ref="A246:A248"/>
    <mergeCell ref="B246:D246"/>
    <mergeCell ref="F246:H246"/>
    <mergeCell ref="I246:L246"/>
    <mergeCell ref="B247:B248"/>
    <mergeCell ref="C247:E247"/>
    <mergeCell ref="F247:F248"/>
    <mergeCell ref="G247:H247"/>
    <mergeCell ref="B257:D257"/>
    <mergeCell ref="A262:A264"/>
    <mergeCell ref="B262:D262"/>
    <mergeCell ref="F262:H262"/>
    <mergeCell ref="I262:L262"/>
    <mergeCell ref="B263:B264"/>
    <mergeCell ref="C263:E263"/>
    <mergeCell ref="F263:F264"/>
    <mergeCell ref="G263:H263"/>
    <mergeCell ref="I263:I264"/>
    <mergeCell ref="J263:L263"/>
    <mergeCell ref="B258:D258"/>
    <mergeCell ref="B259:D259"/>
    <mergeCell ref="I247:I248"/>
    <mergeCell ref="J247:L247"/>
    <mergeCell ref="A230:A231"/>
    <mergeCell ref="B230:D231"/>
    <mergeCell ref="E230:E231"/>
    <mergeCell ref="G230:J230"/>
    <mergeCell ref="B232:D232"/>
    <mergeCell ref="A234:M234"/>
    <mergeCell ref="B236:L236"/>
    <mergeCell ref="B237:L237"/>
    <mergeCell ref="B238:L238"/>
    <mergeCell ref="B214:L214"/>
    <mergeCell ref="C215:D215"/>
    <mergeCell ref="F215:I215"/>
    <mergeCell ref="J215:L215"/>
    <mergeCell ref="B216:L216"/>
    <mergeCell ref="B217:L217"/>
    <mergeCell ref="A221:A223"/>
    <mergeCell ref="B221:D221"/>
    <mergeCell ref="F221:H221"/>
    <mergeCell ref="I221:L221"/>
    <mergeCell ref="B222:B223"/>
    <mergeCell ref="C222:E222"/>
    <mergeCell ref="F222:F223"/>
    <mergeCell ref="G222:H222"/>
    <mergeCell ref="I222:I223"/>
    <mergeCell ref="J222:L222"/>
    <mergeCell ref="A205:A206"/>
    <mergeCell ref="B205:D206"/>
    <mergeCell ref="E205:E206"/>
    <mergeCell ref="G205:J205"/>
    <mergeCell ref="B207:D207"/>
    <mergeCell ref="A209:M209"/>
    <mergeCell ref="B211:L211"/>
    <mergeCell ref="B212:L212"/>
    <mergeCell ref="B213:L213"/>
    <mergeCell ref="B189:L189"/>
    <mergeCell ref="C190:D190"/>
    <mergeCell ref="F190:I190"/>
    <mergeCell ref="J190:L190"/>
    <mergeCell ref="B191:L191"/>
    <mergeCell ref="B192:L192"/>
    <mergeCell ref="A196:A198"/>
    <mergeCell ref="B196:D196"/>
    <mergeCell ref="F196:H196"/>
    <mergeCell ref="I196:L196"/>
    <mergeCell ref="B197:B198"/>
    <mergeCell ref="C197:E197"/>
    <mergeCell ref="F197:F198"/>
    <mergeCell ref="G197:H197"/>
    <mergeCell ref="I197:I198"/>
    <mergeCell ref="J197:L197"/>
    <mergeCell ref="B164:L164"/>
    <mergeCell ref="B163:L163"/>
    <mergeCell ref="B162:L162"/>
    <mergeCell ref="B161:L161"/>
    <mergeCell ref="A159:M159"/>
    <mergeCell ref="A184:M184"/>
    <mergeCell ref="B186:L186"/>
    <mergeCell ref="B187:L187"/>
    <mergeCell ref="B188:L188"/>
    <mergeCell ref="A155:A156"/>
    <mergeCell ref="B155:D156"/>
    <mergeCell ref="E155:E156"/>
    <mergeCell ref="G155:J155"/>
    <mergeCell ref="B157:D157"/>
    <mergeCell ref="E180:E181"/>
    <mergeCell ref="B180:D181"/>
    <mergeCell ref="A180:A181"/>
    <mergeCell ref="G180:J180"/>
    <mergeCell ref="I172:I173"/>
    <mergeCell ref="F172:F173"/>
    <mergeCell ref="B172:B173"/>
    <mergeCell ref="A171:A173"/>
    <mergeCell ref="J172:L172"/>
    <mergeCell ref="G172:H172"/>
    <mergeCell ref="C172:E172"/>
    <mergeCell ref="I171:L171"/>
    <mergeCell ref="F171:H171"/>
    <mergeCell ref="B171:D171"/>
    <mergeCell ref="B167:L167"/>
    <mergeCell ref="B166:L166"/>
    <mergeCell ref="J165:L165"/>
    <mergeCell ref="F165:I165"/>
    <mergeCell ref="C165:D165"/>
    <mergeCell ref="B142:L142"/>
    <mergeCell ref="A134:M134"/>
    <mergeCell ref="B136:L136"/>
    <mergeCell ref="B137:L137"/>
    <mergeCell ref="B138:L138"/>
    <mergeCell ref="B139:L139"/>
    <mergeCell ref="B132:D132"/>
    <mergeCell ref="A146:A148"/>
    <mergeCell ref="F146:H146"/>
    <mergeCell ref="I146:L146"/>
    <mergeCell ref="B147:B148"/>
    <mergeCell ref="C147:E147"/>
    <mergeCell ref="F147:F148"/>
    <mergeCell ref="G147:H147"/>
    <mergeCell ref="I147:I148"/>
    <mergeCell ref="J147:L147"/>
    <mergeCell ref="B146:D146"/>
    <mergeCell ref="B110:L110"/>
    <mergeCell ref="A130:A131"/>
    <mergeCell ref="B130:D131"/>
    <mergeCell ref="E130:E131"/>
    <mergeCell ref="G130:J130"/>
    <mergeCell ref="C140:D140"/>
    <mergeCell ref="F140:I140"/>
    <mergeCell ref="J140:L140"/>
    <mergeCell ref="B141:L141"/>
    <mergeCell ref="B111:L111"/>
    <mergeCell ref="B112:L112"/>
    <mergeCell ref="C113:D113"/>
    <mergeCell ref="F113:I113"/>
    <mergeCell ref="J113:L113"/>
    <mergeCell ref="B114:L114"/>
    <mergeCell ref="B115:L115"/>
    <mergeCell ref="A119:A121"/>
    <mergeCell ref="B119:D119"/>
    <mergeCell ref="F119:H119"/>
    <mergeCell ref="I119:L119"/>
    <mergeCell ref="B120:B121"/>
    <mergeCell ref="C120:E120"/>
    <mergeCell ref="F120:F121"/>
    <mergeCell ref="G120:H120"/>
    <mergeCell ref="I120:I121"/>
    <mergeCell ref="J120:L120"/>
    <mergeCell ref="B63:L63"/>
    <mergeCell ref="A67:A69"/>
    <mergeCell ref="B67:D67"/>
    <mergeCell ref="F67:H67"/>
    <mergeCell ref="I67:L67"/>
    <mergeCell ref="B68:B69"/>
    <mergeCell ref="C68:E68"/>
    <mergeCell ref="F68:F69"/>
    <mergeCell ref="G68:H68"/>
    <mergeCell ref="I68:I69"/>
    <mergeCell ref="J68:L68"/>
    <mergeCell ref="G94:H94"/>
    <mergeCell ref="I94:I95"/>
    <mergeCell ref="A76:A77"/>
    <mergeCell ref="B76:D77"/>
    <mergeCell ref="E76:E77"/>
    <mergeCell ref="G76:J76"/>
    <mergeCell ref="B78:D78"/>
    <mergeCell ref="B79:D79"/>
    <mergeCell ref="A81:M81"/>
    <mergeCell ref="B83:L83"/>
    <mergeCell ref="B84:L84"/>
    <mergeCell ref="B8:L8"/>
    <mergeCell ref="B9:L9"/>
    <mergeCell ref="C10:D10"/>
    <mergeCell ref="F10:I10"/>
    <mergeCell ref="J10:L10"/>
    <mergeCell ref="B11:L11"/>
    <mergeCell ref="H1:M1"/>
    <mergeCell ref="H2:M2"/>
    <mergeCell ref="H3:M3"/>
    <mergeCell ref="A4:M4"/>
    <mergeCell ref="B6:L6"/>
    <mergeCell ref="B7:L7"/>
    <mergeCell ref="B12:L12"/>
    <mergeCell ref="A16:A18"/>
    <mergeCell ref="B16:D16"/>
    <mergeCell ref="F16:H16"/>
    <mergeCell ref="I16:L16"/>
    <mergeCell ref="B17:B18"/>
    <mergeCell ref="C17:E17"/>
    <mergeCell ref="F17:F18"/>
    <mergeCell ref="G17:H17"/>
    <mergeCell ref="I17:I18"/>
    <mergeCell ref="F42:F43"/>
    <mergeCell ref="G42:H42"/>
    <mergeCell ref="I42:I43"/>
    <mergeCell ref="J42:L42"/>
    <mergeCell ref="J17:L17"/>
    <mergeCell ref="A25:A26"/>
    <mergeCell ref="B25:D26"/>
    <mergeCell ref="E25:E26"/>
    <mergeCell ref="G25:J25"/>
    <mergeCell ref="B27:D27"/>
    <mergeCell ref="A29:M29"/>
    <mergeCell ref="B31:L31"/>
    <mergeCell ref="B85:L85"/>
    <mergeCell ref="B59:L59"/>
    <mergeCell ref="B60:L60"/>
    <mergeCell ref="B62:L62"/>
    <mergeCell ref="B32:L32"/>
    <mergeCell ref="B33:L33"/>
    <mergeCell ref="B34:L34"/>
    <mergeCell ref="C35:D35"/>
    <mergeCell ref="F35:I35"/>
    <mergeCell ref="J35:L35"/>
    <mergeCell ref="B36:L36"/>
    <mergeCell ref="B37:L37"/>
    <mergeCell ref="A55:M55"/>
    <mergeCell ref="B57:L57"/>
    <mergeCell ref="B58:L58"/>
    <mergeCell ref="C61:D61"/>
    <mergeCell ref="F61:I61"/>
    <mergeCell ref="J61:L61"/>
    <mergeCell ref="A41:A43"/>
    <mergeCell ref="B41:D41"/>
    <mergeCell ref="F41:H41"/>
    <mergeCell ref="I41:L41"/>
    <mergeCell ref="B42:B43"/>
    <mergeCell ref="C42:E42"/>
    <mergeCell ref="A107:M107"/>
    <mergeCell ref="B109:L109"/>
    <mergeCell ref="B86:L86"/>
    <mergeCell ref="C87:D87"/>
    <mergeCell ref="F87:I87"/>
    <mergeCell ref="J87:L87"/>
    <mergeCell ref="B88:L88"/>
    <mergeCell ref="B89:L89"/>
    <mergeCell ref="A93:A95"/>
    <mergeCell ref="B93:D93"/>
    <mergeCell ref="F93:H93"/>
    <mergeCell ref="I93:L93"/>
    <mergeCell ref="B94:B95"/>
    <mergeCell ref="F94:F95"/>
    <mergeCell ref="C94:E94"/>
    <mergeCell ref="J94:L94"/>
    <mergeCell ref="B105:D105"/>
    <mergeCell ref="A102:A103"/>
    <mergeCell ref="B102:D103"/>
    <mergeCell ref="E102:E103"/>
    <mergeCell ref="G102:J102"/>
    <mergeCell ref="B104:D104"/>
  </mergeCells>
  <printOptions/>
  <pageMargins left="0.984251968503937" right="0.3937007874015748" top="0.1968503937007874" bottom="0.3937007874015748" header="0.31496062992125984" footer="0.11811023622047245"/>
  <pageSetup fitToHeight="0" horizontalDpi="600" verticalDpi="600" orientation="landscape" paperSize="9" scale="74" r:id="rId1"/>
  <headerFooter>
    <oddFooter>&amp;R&amp;"Arial,курсив"&amp;8&amp;A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204"/>
  <sheetViews>
    <sheetView zoomScaleSheetLayoutView="100" zoomScalePageLayoutView="0" workbookViewId="0" topLeftCell="A120">
      <selection activeCell="E123" sqref="E123"/>
    </sheetView>
  </sheetViews>
  <sheetFormatPr defaultColWidth="9.140625" defaultRowHeight="12.75"/>
  <cols>
    <col min="1" max="1" width="32.00390625" style="24" customWidth="1"/>
    <col min="2" max="3" width="11.28125" style="24" bestFit="1" customWidth="1"/>
    <col min="4" max="4" width="11.57421875" style="24" bestFit="1" customWidth="1"/>
    <col min="5" max="5" width="11.57421875" style="24" customWidth="1"/>
    <col min="6" max="6" width="11.00390625" style="24" customWidth="1"/>
    <col min="7" max="7" width="11.8515625" style="24" customWidth="1"/>
    <col min="8" max="8" width="12.421875" style="24" customWidth="1"/>
    <col min="9" max="9" width="12.00390625" style="24" customWidth="1"/>
    <col min="10" max="10" width="12.8515625" style="24" customWidth="1"/>
    <col min="11" max="11" width="12.28125" style="24" customWidth="1"/>
    <col min="12" max="12" width="12.140625" style="24" customWidth="1"/>
    <col min="13" max="13" width="12.57421875" style="24" customWidth="1"/>
    <col min="14" max="16384" width="9.140625" style="24" customWidth="1"/>
  </cols>
  <sheetData>
    <row r="1" spans="1:13" ht="31.5" customHeight="1">
      <c r="A1" s="23" t="s">
        <v>61</v>
      </c>
      <c r="H1" s="584" t="s">
        <v>69</v>
      </c>
      <c r="I1" s="584"/>
      <c r="J1" s="584"/>
      <c r="K1" s="584"/>
      <c r="L1" s="584"/>
      <c r="M1" s="584"/>
    </row>
    <row r="2" spans="1:13" ht="17.25" customHeight="1">
      <c r="A2" s="176"/>
      <c r="H2" s="584" t="s">
        <v>66</v>
      </c>
      <c r="I2" s="584"/>
      <c r="J2" s="584"/>
      <c r="K2" s="584"/>
      <c r="L2" s="584"/>
      <c r="M2" s="584"/>
    </row>
    <row r="3" spans="1:13" ht="15.75" customHeight="1">
      <c r="A3" s="176"/>
      <c r="H3" s="584" t="s">
        <v>67</v>
      </c>
      <c r="I3" s="584"/>
      <c r="J3" s="584"/>
      <c r="K3" s="584"/>
      <c r="L3" s="584"/>
      <c r="M3" s="584"/>
    </row>
    <row r="4" spans="1:13" ht="20.25" customHeight="1">
      <c r="A4" s="525" t="s">
        <v>22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</row>
    <row r="5" ht="1.5" customHeight="1" thickBot="1"/>
    <row r="6" spans="1:12" ht="24" customHeight="1" thickBot="1">
      <c r="A6" s="17" t="s">
        <v>23</v>
      </c>
      <c r="B6" s="527" t="s">
        <v>160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</row>
    <row r="7" spans="1:12" ht="20.25" customHeight="1" thickBot="1">
      <c r="A7" s="16" t="s">
        <v>24</v>
      </c>
      <c r="B7" s="527" t="s">
        <v>175</v>
      </c>
      <c r="C7" s="498"/>
      <c r="D7" s="498"/>
      <c r="E7" s="498"/>
      <c r="F7" s="498"/>
      <c r="G7" s="498"/>
      <c r="H7" s="498"/>
      <c r="I7" s="498"/>
      <c r="J7" s="498"/>
      <c r="K7" s="498"/>
      <c r="L7" s="498"/>
    </row>
    <row r="8" spans="1:12" ht="48.75" customHeight="1" thickBot="1">
      <c r="A8" s="14" t="s">
        <v>25</v>
      </c>
      <c r="B8" s="527" t="s">
        <v>167</v>
      </c>
      <c r="C8" s="498"/>
      <c r="D8" s="498"/>
      <c r="E8" s="498"/>
      <c r="F8" s="498"/>
      <c r="G8" s="498"/>
      <c r="H8" s="498"/>
      <c r="I8" s="498"/>
      <c r="J8" s="498"/>
      <c r="K8" s="498"/>
      <c r="L8" s="498"/>
    </row>
    <row r="9" spans="1:12" ht="29.25" customHeight="1" thickBot="1">
      <c r="A9" s="15" t="s">
        <v>27</v>
      </c>
      <c r="B9" s="583" t="s">
        <v>151</v>
      </c>
      <c r="C9" s="583"/>
      <c r="D9" s="583"/>
      <c r="E9" s="583"/>
      <c r="F9" s="583"/>
      <c r="G9" s="583"/>
      <c r="H9" s="583"/>
      <c r="I9" s="583"/>
      <c r="J9" s="583"/>
      <c r="K9" s="583"/>
      <c r="L9" s="556"/>
    </row>
    <row r="10" spans="1:12" ht="32.25" customHeight="1" thickBot="1">
      <c r="A10" s="16" t="s">
        <v>28</v>
      </c>
      <c r="B10" s="11" t="s">
        <v>161</v>
      </c>
      <c r="C10" s="529" t="s">
        <v>29</v>
      </c>
      <c r="D10" s="527"/>
      <c r="E10" s="177"/>
      <c r="F10" s="529" t="s">
        <v>30</v>
      </c>
      <c r="G10" s="528"/>
      <c r="H10" s="528"/>
      <c r="I10" s="527"/>
      <c r="J10" s="528" t="s">
        <v>31</v>
      </c>
      <c r="K10" s="528"/>
      <c r="L10" s="528"/>
    </row>
    <row r="11" spans="1:12" ht="64.5" customHeight="1" thickBot="1">
      <c r="A11" s="16" t="s">
        <v>32</v>
      </c>
      <c r="B11" s="530" t="s">
        <v>168</v>
      </c>
      <c r="C11" s="531"/>
      <c r="D11" s="531"/>
      <c r="E11" s="531"/>
      <c r="F11" s="531"/>
      <c r="G11" s="531"/>
      <c r="H11" s="531"/>
      <c r="I11" s="531"/>
      <c r="J11" s="531"/>
      <c r="K11" s="531"/>
      <c r="L11" s="531"/>
    </row>
    <row r="12" spans="1:12" ht="51.75" customHeight="1" thickBot="1">
      <c r="A12" s="16" t="s">
        <v>33</v>
      </c>
      <c r="B12" s="532" t="s">
        <v>169</v>
      </c>
      <c r="C12" s="498"/>
      <c r="D12" s="498"/>
      <c r="E12" s="498"/>
      <c r="F12" s="498"/>
      <c r="G12" s="498"/>
      <c r="H12" s="498"/>
      <c r="I12" s="498"/>
      <c r="J12" s="498"/>
      <c r="K12" s="498"/>
      <c r="L12" s="498"/>
    </row>
    <row r="13" ht="0.75" customHeight="1"/>
    <row r="14" ht="20.25" customHeight="1">
      <c r="A14" s="175" t="s">
        <v>34</v>
      </c>
    </row>
    <row r="15" spans="1:12" ht="45.75" customHeight="1" thickBot="1">
      <c r="A15" s="29" t="s">
        <v>26</v>
      </c>
      <c r="B15" s="585" t="s">
        <v>167</v>
      </c>
      <c r="C15" s="585"/>
      <c r="D15" s="585"/>
      <c r="E15" s="585"/>
      <c r="F15" s="585"/>
      <c r="G15" s="585"/>
      <c r="H15" s="585"/>
      <c r="I15" s="585"/>
      <c r="J15" s="585"/>
      <c r="K15" s="585"/>
      <c r="L15" s="30" t="s">
        <v>35</v>
      </c>
    </row>
    <row r="16" spans="1:13" ht="27.75" customHeight="1">
      <c r="A16" s="533" t="s">
        <v>36</v>
      </c>
      <c r="B16" s="536" t="s">
        <v>44</v>
      </c>
      <c r="C16" s="537"/>
      <c r="D16" s="537"/>
      <c r="E16" s="174"/>
      <c r="F16" s="497" t="s">
        <v>45</v>
      </c>
      <c r="G16" s="497"/>
      <c r="H16" s="497"/>
      <c r="I16" s="536" t="s">
        <v>43</v>
      </c>
      <c r="J16" s="537"/>
      <c r="K16" s="537"/>
      <c r="L16" s="538"/>
      <c r="M16" s="33" t="s">
        <v>0</v>
      </c>
    </row>
    <row r="17" spans="1:13" ht="13.5" customHeight="1">
      <c r="A17" s="534"/>
      <c r="B17" s="539" t="s">
        <v>48</v>
      </c>
      <c r="C17" s="536" t="s">
        <v>42</v>
      </c>
      <c r="D17" s="537"/>
      <c r="E17" s="538"/>
      <c r="F17" s="539" t="s">
        <v>52</v>
      </c>
      <c r="G17" s="536" t="s">
        <v>42</v>
      </c>
      <c r="H17" s="558"/>
      <c r="I17" s="539" t="s">
        <v>52</v>
      </c>
      <c r="J17" s="542" t="s">
        <v>42</v>
      </c>
      <c r="K17" s="543"/>
      <c r="L17" s="544"/>
      <c r="M17" s="34"/>
    </row>
    <row r="18" spans="1:13" ht="79.5" thickBot="1">
      <c r="A18" s="535"/>
      <c r="B18" s="540"/>
      <c r="C18" s="171" t="s">
        <v>49</v>
      </c>
      <c r="D18" s="171" t="s">
        <v>58</v>
      </c>
      <c r="E18" s="171" t="s">
        <v>59</v>
      </c>
      <c r="F18" s="541"/>
      <c r="G18" s="171" t="s">
        <v>57</v>
      </c>
      <c r="H18" s="171" t="s">
        <v>53</v>
      </c>
      <c r="I18" s="541"/>
      <c r="J18" s="171" t="s">
        <v>49</v>
      </c>
      <c r="K18" s="171" t="s">
        <v>50</v>
      </c>
      <c r="L18" s="171" t="s">
        <v>60</v>
      </c>
      <c r="M18" s="35"/>
    </row>
    <row r="19" spans="1:13" ht="15.75">
      <c r="A19" s="171" t="s">
        <v>75</v>
      </c>
      <c r="B19" s="117">
        <f>C19+D19+E19</f>
        <v>420599.2</v>
      </c>
      <c r="C19" s="36"/>
      <c r="D19" s="36">
        <v>420599.2</v>
      </c>
      <c r="E19" s="36"/>
      <c r="F19" s="36"/>
      <c r="G19" s="36"/>
      <c r="H19" s="36"/>
      <c r="I19" s="117">
        <f>J19+K19+L19</f>
        <v>120775</v>
      </c>
      <c r="J19" s="208"/>
      <c r="K19" s="229">
        <v>120775</v>
      </c>
      <c r="L19" s="35"/>
      <c r="M19" s="117">
        <f>B19+F19+I19</f>
        <v>541374.2</v>
      </c>
    </row>
    <row r="20" spans="1:13" ht="15.75">
      <c r="A20" s="171" t="s">
        <v>76</v>
      </c>
      <c r="B20" s="117">
        <f>C20+D20+E20</f>
        <v>436685.2</v>
      </c>
      <c r="C20" s="36"/>
      <c r="D20" s="36">
        <v>436685.2</v>
      </c>
      <c r="E20" s="36"/>
      <c r="F20" s="36"/>
      <c r="G20" s="36"/>
      <c r="H20" s="36"/>
      <c r="I20" s="117">
        <f>J20+K20+L20</f>
        <v>125606</v>
      </c>
      <c r="J20" s="36"/>
      <c r="K20" s="36">
        <v>125606</v>
      </c>
      <c r="L20" s="35"/>
      <c r="M20" s="117">
        <f>B20+F20+I20</f>
        <v>562291.2</v>
      </c>
    </row>
    <row r="21" spans="1:13" ht="15.75">
      <c r="A21" s="171" t="s">
        <v>77</v>
      </c>
      <c r="B21" s="117">
        <f>C21+D21+E21</f>
        <v>443780.2</v>
      </c>
      <c r="C21" s="36"/>
      <c r="D21" s="36">
        <v>443780.2</v>
      </c>
      <c r="E21" s="36"/>
      <c r="F21" s="36"/>
      <c r="G21" s="36"/>
      <c r="H21" s="36"/>
      <c r="I21" s="117">
        <f>J21+K21+L21</f>
        <v>130630</v>
      </c>
      <c r="J21" s="36"/>
      <c r="K21" s="36">
        <v>130630</v>
      </c>
      <c r="L21" s="35"/>
      <c r="M21" s="117">
        <f>B21+F21+I21</f>
        <v>574410.2</v>
      </c>
    </row>
    <row r="22" spans="2:12" ht="4.5" customHeight="1"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  <row r="23" ht="15.75">
      <c r="A23" s="29" t="s">
        <v>37</v>
      </c>
    </row>
    <row r="24" spans="1:4" ht="22.5" customHeight="1" thickBot="1">
      <c r="A24" s="29" t="s">
        <v>26</v>
      </c>
      <c r="B24" s="38"/>
      <c r="C24" s="38"/>
      <c r="D24" s="38"/>
    </row>
    <row r="25" spans="1:10" ht="32.25" thickBot="1">
      <c r="A25" s="533" t="s">
        <v>38</v>
      </c>
      <c r="B25" s="546" t="s">
        <v>39</v>
      </c>
      <c r="C25" s="547"/>
      <c r="D25" s="548"/>
      <c r="E25" s="533" t="s">
        <v>40</v>
      </c>
      <c r="F25" s="178" t="s">
        <v>10</v>
      </c>
      <c r="G25" s="552" t="s">
        <v>11</v>
      </c>
      <c r="H25" s="553"/>
      <c r="I25" s="553"/>
      <c r="J25" s="554"/>
    </row>
    <row r="26" spans="1:10" ht="15.75">
      <c r="A26" s="534"/>
      <c r="B26" s="559"/>
      <c r="C26" s="560"/>
      <c r="D26" s="561"/>
      <c r="E26" s="534"/>
      <c r="F26" s="325" t="s">
        <v>73</v>
      </c>
      <c r="G26" s="325" t="s">
        <v>74</v>
      </c>
      <c r="H26" s="325" t="s">
        <v>75</v>
      </c>
      <c r="I26" s="325" t="s">
        <v>76</v>
      </c>
      <c r="J26" s="325" t="s">
        <v>77</v>
      </c>
    </row>
    <row r="27" spans="1:10" ht="60">
      <c r="A27" s="331" t="s">
        <v>419</v>
      </c>
      <c r="B27" s="323"/>
      <c r="C27" s="323"/>
      <c r="D27" s="323"/>
      <c r="E27" s="332" t="s">
        <v>453</v>
      </c>
      <c r="F27" s="332">
        <v>14</v>
      </c>
      <c r="G27" s="333">
        <v>14</v>
      </c>
      <c r="H27" s="333">
        <v>15</v>
      </c>
      <c r="I27" s="333">
        <v>16</v>
      </c>
      <c r="J27" s="333">
        <v>17</v>
      </c>
    </row>
    <row r="28" spans="1:11" s="211" customFormat="1" ht="15" customHeight="1">
      <c r="A28" s="586" t="s">
        <v>420</v>
      </c>
      <c r="B28" s="462"/>
      <c r="C28" s="462"/>
      <c r="D28" s="462"/>
      <c r="E28" s="588" t="s">
        <v>454</v>
      </c>
      <c r="F28" s="588">
        <v>40</v>
      </c>
      <c r="G28" s="588">
        <v>45</v>
      </c>
      <c r="H28" s="588">
        <v>60</v>
      </c>
      <c r="I28" s="588">
        <v>70</v>
      </c>
      <c r="J28" s="588" t="s">
        <v>421</v>
      </c>
      <c r="K28" s="589"/>
    </row>
    <row r="29" spans="1:11" ht="40.5" customHeight="1">
      <c r="A29" s="587"/>
      <c r="B29" s="462"/>
      <c r="C29" s="462"/>
      <c r="D29" s="462"/>
      <c r="E29" s="588"/>
      <c r="F29" s="588"/>
      <c r="G29" s="588"/>
      <c r="H29" s="588"/>
      <c r="I29" s="588"/>
      <c r="J29" s="588"/>
      <c r="K29" s="589"/>
    </row>
    <row r="31" spans="1:13" ht="20.25" customHeight="1">
      <c r="A31" s="525" t="s">
        <v>22</v>
      </c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</row>
    <row r="32" ht="1.5" customHeight="1" thickBot="1"/>
    <row r="33" spans="1:12" ht="24" customHeight="1" thickBot="1">
      <c r="A33" s="17" t="s">
        <v>23</v>
      </c>
      <c r="B33" s="527" t="s">
        <v>160</v>
      </c>
      <c r="C33" s="498"/>
      <c r="D33" s="498"/>
      <c r="E33" s="498"/>
      <c r="F33" s="498"/>
      <c r="G33" s="498"/>
      <c r="H33" s="498"/>
      <c r="I33" s="498"/>
      <c r="J33" s="498"/>
      <c r="K33" s="498"/>
      <c r="L33" s="498"/>
    </row>
    <row r="34" spans="1:12" ht="20.25" customHeight="1" thickBot="1">
      <c r="A34" s="16" t="s">
        <v>24</v>
      </c>
      <c r="B34" s="527" t="s">
        <v>175</v>
      </c>
      <c r="C34" s="498"/>
      <c r="D34" s="498"/>
      <c r="E34" s="498"/>
      <c r="F34" s="498"/>
      <c r="G34" s="498"/>
      <c r="H34" s="498"/>
      <c r="I34" s="498"/>
      <c r="J34" s="498"/>
      <c r="K34" s="498"/>
      <c r="L34" s="498"/>
    </row>
    <row r="35" spans="1:12" ht="20.25" customHeight="1" thickBot="1">
      <c r="A35" s="14" t="s">
        <v>25</v>
      </c>
      <c r="B35" s="527" t="s">
        <v>166</v>
      </c>
      <c r="C35" s="498"/>
      <c r="D35" s="498"/>
      <c r="E35" s="498"/>
      <c r="F35" s="498"/>
      <c r="G35" s="498"/>
      <c r="H35" s="498"/>
      <c r="I35" s="498"/>
      <c r="J35" s="498"/>
      <c r="K35" s="498"/>
      <c r="L35" s="498"/>
    </row>
    <row r="36" spans="1:12" ht="29.25" customHeight="1" thickBot="1">
      <c r="A36" s="15" t="s">
        <v>27</v>
      </c>
      <c r="B36" s="528" t="s">
        <v>323</v>
      </c>
      <c r="C36" s="528"/>
      <c r="D36" s="528"/>
      <c r="E36" s="528"/>
      <c r="F36" s="528"/>
      <c r="G36" s="528"/>
      <c r="H36" s="528"/>
      <c r="I36" s="528"/>
      <c r="J36" s="528"/>
      <c r="K36" s="528"/>
      <c r="L36" s="527"/>
    </row>
    <row r="37" spans="1:12" ht="32.25" customHeight="1" thickBot="1">
      <c r="A37" s="16" t="s">
        <v>28</v>
      </c>
      <c r="B37" s="11" t="s">
        <v>161</v>
      </c>
      <c r="C37" s="529" t="s">
        <v>29</v>
      </c>
      <c r="D37" s="527"/>
      <c r="E37" s="177"/>
      <c r="F37" s="529" t="s">
        <v>30</v>
      </c>
      <c r="G37" s="528"/>
      <c r="H37" s="528"/>
      <c r="I37" s="527"/>
      <c r="J37" s="528" t="s">
        <v>31</v>
      </c>
      <c r="K37" s="528"/>
      <c r="L37" s="528"/>
    </row>
    <row r="38" spans="1:12" ht="64.5" customHeight="1" thickBot="1">
      <c r="A38" s="16" t="s">
        <v>32</v>
      </c>
      <c r="B38" s="530" t="s">
        <v>170</v>
      </c>
      <c r="C38" s="531"/>
      <c r="D38" s="531"/>
      <c r="E38" s="531"/>
      <c r="F38" s="531"/>
      <c r="G38" s="531"/>
      <c r="H38" s="531"/>
      <c r="I38" s="531"/>
      <c r="J38" s="531"/>
      <c r="K38" s="531"/>
      <c r="L38" s="531"/>
    </row>
    <row r="39" spans="1:12" ht="32.25" customHeight="1" thickBot="1">
      <c r="A39" s="16" t="s">
        <v>33</v>
      </c>
      <c r="B39" s="590" t="s">
        <v>171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</row>
    <row r="40" ht="0.75" customHeight="1"/>
    <row r="41" ht="20.25" customHeight="1">
      <c r="A41" s="175" t="s">
        <v>34</v>
      </c>
    </row>
    <row r="42" spans="1:12" ht="18.75" customHeight="1" thickBot="1">
      <c r="A42" s="29" t="s">
        <v>26</v>
      </c>
      <c r="L42" s="30" t="s">
        <v>35</v>
      </c>
    </row>
    <row r="43" spans="1:13" ht="27.75" customHeight="1">
      <c r="A43" s="533" t="s">
        <v>36</v>
      </c>
      <c r="B43" s="536" t="s">
        <v>44</v>
      </c>
      <c r="C43" s="537"/>
      <c r="D43" s="537"/>
      <c r="E43" s="174"/>
      <c r="F43" s="497" t="s">
        <v>45</v>
      </c>
      <c r="G43" s="497"/>
      <c r="H43" s="497"/>
      <c r="I43" s="536" t="s">
        <v>43</v>
      </c>
      <c r="J43" s="537"/>
      <c r="K43" s="537"/>
      <c r="L43" s="538"/>
      <c r="M43" s="33" t="s">
        <v>0</v>
      </c>
    </row>
    <row r="44" spans="1:13" ht="13.5" customHeight="1">
      <c r="A44" s="534"/>
      <c r="B44" s="539" t="s">
        <v>48</v>
      </c>
      <c r="C44" s="536" t="s">
        <v>42</v>
      </c>
      <c r="D44" s="537"/>
      <c r="E44" s="538"/>
      <c r="F44" s="539" t="s">
        <v>52</v>
      </c>
      <c r="G44" s="536" t="s">
        <v>42</v>
      </c>
      <c r="H44" s="558"/>
      <c r="I44" s="539" t="s">
        <v>52</v>
      </c>
      <c r="J44" s="542" t="s">
        <v>42</v>
      </c>
      <c r="K44" s="543"/>
      <c r="L44" s="544"/>
      <c r="M44" s="34"/>
    </row>
    <row r="45" spans="1:13" ht="79.5" thickBot="1">
      <c r="A45" s="535"/>
      <c r="B45" s="540"/>
      <c r="C45" s="171" t="s">
        <v>49</v>
      </c>
      <c r="D45" s="171" t="s">
        <v>58</v>
      </c>
      <c r="E45" s="171" t="s">
        <v>59</v>
      </c>
      <c r="F45" s="541"/>
      <c r="G45" s="171" t="s">
        <v>57</v>
      </c>
      <c r="H45" s="171" t="s">
        <v>53</v>
      </c>
      <c r="I45" s="541"/>
      <c r="J45" s="171" t="s">
        <v>49</v>
      </c>
      <c r="K45" s="171" t="s">
        <v>50</v>
      </c>
      <c r="L45" s="171" t="s">
        <v>60</v>
      </c>
      <c r="M45" s="35"/>
    </row>
    <row r="46" spans="1:13" ht="15.75">
      <c r="A46" s="171" t="s">
        <v>75</v>
      </c>
      <c r="B46" s="117">
        <f>C46+D46+E46</f>
        <v>176579</v>
      </c>
      <c r="C46" s="36">
        <v>1877.4</v>
      </c>
      <c r="D46" s="36">
        <v>174701.6</v>
      </c>
      <c r="E46" s="36"/>
      <c r="F46" s="36"/>
      <c r="G46" s="36"/>
      <c r="H46" s="36"/>
      <c r="I46" s="117">
        <f>J46+K46+L46</f>
        <v>2452</v>
      </c>
      <c r="J46" s="36">
        <v>352</v>
      </c>
      <c r="K46" s="36">
        <v>2100</v>
      </c>
      <c r="L46" s="35"/>
      <c r="M46" s="165">
        <f>B46+F46+I46</f>
        <v>179031</v>
      </c>
    </row>
    <row r="47" spans="1:13" ht="15.75">
      <c r="A47" s="171" t="s">
        <v>76</v>
      </c>
      <c r="B47" s="117">
        <f>C47+D47+E47</f>
        <v>183316.80000000002</v>
      </c>
      <c r="C47" s="36">
        <v>1933.7</v>
      </c>
      <c r="D47" s="36">
        <v>181383.1</v>
      </c>
      <c r="E47" s="36"/>
      <c r="F47" s="36"/>
      <c r="G47" s="36"/>
      <c r="H47" s="36"/>
      <c r="I47" s="117">
        <f>J47+K47+L47</f>
        <v>2550.1</v>
      </c>
      <c r="J47" s="36">
        <v>366.1</v>
      </c>
      <c r="K47" s="36">
        <v>2184</v>
      </c>
      <c r="L47" s="35"/>
      <c r="M47" s="165">
        <f>B47+F47+I47</f>
        <v>185866.90000000002</v>
      </c>
    </row>
    <row r="48" spans="1:13" ht="15.75">
      <c r="A48" s="171" t="s">
        <v>77</v>
      </c>
      <c r="B48" s="117">
        <f>C48+D48+E48</f>
        <v>186263.90000000002</v>
      </c>
      <c r="C48" s="36">
        <v>1933.7</v>
      </c>
      <c r="D48" s="36">
        <v>184330.2</v>
      </c>
      <c r="E48" s="36"/>
      <c r="F48" s="36"/>
      <c r="G48" s="36"/>
      <c r="H48" s="36"/>
      <c r="I48" s="117">
        <f>J48+K48+L48</f>
        <v>2655.2000000000003</v>
      </c>
      <c r="J48" s="36">
        <v>383.8</v>
      </c>
      <c r="K48" s="36">
        <v>2271.4</v>
      </c>
      <c r="L48" s="35"/>
      <c r="M48" s="165">
        <f>B48+F48+I48</f>
        <v>188919.10000000003</v>
      </c>
    </row>
    <row r="49" spans="2:12" ht="4.5" customHeight="1"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ht="15.75">
      <c r="A50" s="29" t="s">
        <v>37</v>
      </c>
    </row>
    <row r="51" spans="1:4" ht="22.5" customHeight="1" thickBot="1">
      <c r="A51" s="29" t="s">
        <v>26</v>
      </c>
      <c r="B51" s="38"/>
      <c r="C51" s="38"/>
      <c r="D51" s="38"/>
    </row>
    <row r="52" spans="1:10" ht="32.25" thickBot="1">
      <c r="A52" s="533" t="s">
        <v>38</v>
      </c>
      <c r="B52" s="546" t="s">
        <v>39</v>
      </c>
      <c r="C52" s="547"/>
      <c r="D52" s="548"/>
      <c r="E52" s="533" t="s">
        <v>40</v>
      </c>
      <c r="F52" s="178" t="s">
        <v>10</v>
      </c>
      <c r="G52" s="552" t="s">
        <v>11</v>
      </c>
      <c r="H52" s="553"/>
      <c r="I52" s="553"/>
      <c r="J52" s="554"/>
    </row>
    <row r="53" spans="1:10" ht="16.5" thickBot="1">
      <c r="A53" s="535"/>
      <c r="B53" s="549"/>
      <c r="C53" s="550"/>
      <c r="D53" s="551"/>
      <c r="E53" s="535"/>
      <c r="F53" s="180" t="s">
        <v>73</v>
      </c>
      <c r="G53" s="180" t="s">
        <v>74</v>
      </c>
      <c r="H53" s="180" t="s">
        <v>75</v>
      </c>
      <c r="I53" s="180" t="s">
        <v>76</v>
      </c>
      <c r="J53" s="180" t="s">
        <v>77</v>
      </c>
    </row>
    <row r="54" spans="1:10" ht="25.5">
      <c r="A54" s="118" t="s">
        <v>358</v>
      </c>
      <c r="B54" s="173"/>
      <c r="C54" s="173"/>
      <c r="D54" s="173"/>
      <c r="E54" s="171" t="s">
        <v>72</v>
      </c>
      <c r="F54" s="334" t="s">
        <v>455</v>
      </c>
      <c r="G54" s="334" t="s">
        <v>455</v>
      </c>
      <c r="H54" s="334" t="s">
        <v>455</v>
      </c>
      <c r="I54" s="334" t="s">
        <v>455</v>
      </c>
      <c r="J54" s="334" t="s">
        <v>455</v>
      </c>
    </row>
    <row r="55" spans="1:10" ht="76.5">
      <c r="A55" s="118" t="s">
        <v>371</v>
      </c>
      <c r="B55" s="173"/>
      <c r="C55" s="173"/>
      <c r="D55" s="173"/>
      <c r="E55" s="171" t="s">
        <v>72</v>
      </c>
      <c r="F55" s="334" t="s">
        <v>456</v>
      </c>
      <c r="G55" s="334" t="s">
        <v>456</v>
      </c>
      <c r="H55" s="334" t="s">
        <v>456</v>
      </c>
      <c r="I55" s="334" t="s">
        <v>456</v>
      </c>
      <c r="J55" s="334" t="s">
        <v>456</v>
      </c>
    </row>
    <row r="58" spans="1:13" ht="20.25" customHeight="1">
      <c r="A58" s="525" t="s">
        <v>22</v>
      </c>
      <c r="B58" s="526"/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</row>
    <row r="59" ht="1.5" customHeight="1" thickBot="1"/>
    <row r="60" spans="1:12" ht="24" customHeight="1" thickBot="1">
      <c r="A60" s="17" t="s">
        <v>23</v>
      </c>
      <c r="B60" s="527" t="s">
        <v>160</v>
      </c>
      <c r="C60" s="498"/>
      <c r="D60" s="498"/>
      <c r="E60" s="498"/>
      <c r="F60" s="498"/>
      <c r="G60" s="498"/>
      <c r="H60" s="498"/>
      <c r="I60" s="498"/>
      <c r="J60" s="498"/>
      <c r="K60" s="498"/>
      <c r="L60" s="498"/>
    </row>
    <row r="61" spans="1:12" ht="20.25" customHeight="1" thickBot="1">
      <c r="A61" s="16" t="s">
        <v>24</v>
      </c>
      <c r="B61" s="527" t="s">
        <v>175</v>
      </c>
      <c r="C61" s="498"/>
      <c r="D61" s="498"/>
      <c r="E61" s="498"/>
      <c r="F61" s="498"/>
      <c r="G61" s="498"/>
      <c r="H61" s="498"/>
      <c r="I61" s="498"/>
      <c r="J61" s="498"/>
      <c r="K61" s="498"/>
      <c r="L61" s="498"/>
    </row>
    <row r="62" spans="1:12" ht="20.25" customHeight="1" thickBot="1">
      <c r="A62" s="14" t="s">
        <v>25</v>
      </c>
      <c r="B62" s="527" t="s">
        <v>162</v>
      </c>
      <c r="C62" s="498"/>
      <c r="D62" s="498"/>
      <c r="E62" s="498"/>
      <c r="F62" s="498"/>
      <c r="G62" s="498"/>
      <c r="H62" s="498"/>
      <c r="I62" s="498"/>
      <c r="J62" s="498"/>
      <c r="K62" s="498"/>
      <c r="L62" s="498"/>
    </row>
    <row r="63" spans="1:12" ht="29.25" customHeight="1" thickBot="1">
      <c r="A63" s="15" t="s">
        <v>27</v>
      </c>
      <c r="B63" s="583" t="s">
        <v>79</v>
      </c>
      <c r="C63" s="583"/>
      <c r="D63" s="583"/>
      <c r="E63" s="583"/>
      <c r="F63" s="583"/>
      <c r="G63" s="583"/>
      <c r="H63" s="583"/>
      <c r="I63" s="583"/>
      <c r="J63" s="583"/>
      <c r="K63" s="583"/>
      <c r="L63" s="556"/>
    </row>
    <row r="64" spans="1:12" ht="32.25" customHeight="1" thickBot="1">
      <c r="A64" s="16" t="s">
        <v>28</v>
      </c>
      <c r="B64" s="11" t="s">
        <v>161</v>
      </c>
      <c r="C64" s="529" t="s">
        <v>29</v>
      </c>
      <c r="D64" s="527"/>
      <c r="E64" s="177"/>
      <c r="F64" s="529" t="s">
        <v>30</v>
      </c>
      <c r="G64" s="528"/>
      <c r="H64" s="528"/>
      <c r="I64" s="527"/>
      <c r="J64" s="528" t="s">
        <v>31</v>
      </c>
      <c r="K64" s="528"/>
      <c r="L64" s="528"/>
    </row>
    <row r="65" spans="1:12" ht="64.5" customHeight="1" thickBot="1">
      <c r="A65" s="16" t="s">
        <v>32</v>
      </c>
      <c r="B65" s="530" t="s">
        <v>172</v>
      </c>
      <c r="C65" s="531"/>
      <c r="D65" s="531"/>
      <c r="E65" s="531"/>
      <c r="F65" s="531"/>
      <c r="G65" s="531"/>
      <c r="H65" s="531"/>
      <c r="I65" s="531"/>
      <c r="J65" s="531"/>
      <c r="K65" s="531"/>
      <c r="L65" s="531"/>
    </row>
    <row r="66" spans="1:12" ht="32.25" customHeight="1" thickBot="1">
      <c r="A66" s="16" t="s">
        <v>33</v>
      </c>
      <c r="B66" s="532" t="s">
        <v>169</v>
      </c>
      <c r="C66" s="498"/>
      <c r="D66" s="498"/>
      <c r="E66" s="498"/>
      <c r="F66" s="498"/>
      <c r="G66" s="498"/>
      <c r="H66" s="498"/>
      <c r="I66" s="498"/>
      <c r="J66" s="498"/>
      <c r="K66" s="498"/>
      <c r="L66" s="498"/>
    </row>
    <row r="67" ht="0.75" customHeight="1"/>
    <row r="68" ht="20.25" customHeight="1">
      <c r="A68" s="175" t="s">
        <v>34</v>
      </c>
    </row>
    <row r="69" spans="1:12" ht="18.75" customHeight="1" thickBot="1">
      <c r="A69" s="29" t="s">
        <v>26</v>
      </c>
      <c r="L69" s="30" t="s">
        <v>35</v>
      </c>
    </row>
    <row r="70" spans="1:13" ht="27.75" customHeight="1">
      <c r="A70" s="533" t="s">
        <v>36</v>
      </c>
      <c r="B70" s="536" t="s">
        <v>44</v>
      </c>
      <c r="C70" s="537"/>
      <c r="D70" s="537"/>
      <c r="E70" s="174"/>
      <c r="F70" s="497" t="s">
        <v>45</v>
      </c>
      <c r="G70" s="497"/>
      <c r="H70" s="497"/>
      <c r="I70" s="536" t="s">
        <v>43</v>
      </c>
      <c r="J70" s="537"/>
      <c r="K70" s="537"/>
      <c r="L70" s="538"/>
      <c r="M70" s="33" t="s">
        <v>0</v>
      </c>
    </row>
    <row r="71" spans="1:13" ht="13.5" customHeight="1">
      <c r="A71" s="534"/>
      <c r="B71" s="539" t="s">
        <v>48</v>
      </c>
      <c r="C71" s="536" t="s">
        <v>42</v>
      </c>
      <c r="D71" s="537"/>
      <c r="E71" s="538"/>
      <c r="F71" s="539" t="s">
        <v>52</v>
      </c>
      <c r="G71" s="536" t="s">
        <v>42</v>
      </c>
      <c r="H71" s="558"/>
      <c r="I71" s="539" t="s">
        <v>52</v>
      </c>
      <c r="J71" s="542" t="s">
        <v>42</v>
      </c>
      <c r="K71" s="543"/>
      <c r="L71" s="544"/>
      <c r="M71" s="34"/>
    </row>
    <row r="72" spans="1:13" ht="79.5" thickBot="1">
      <c r="A72" s="535"/>
      <c r="B72" s="540"/>
      <c r="C72" s="171" t="s">
        <v>49</v>
      </c>
      <c r="D72" s="171" t="s">
        <v>58</v>
      </c>
      <c r="E72" s="171" t="s">
        <v>59</v>
      </c>
      <c r="F72" s="541"/>
      <c r="G72" s="171" t="s">
        <v>57</v>
      </c>
      <c r="H72" s="171" t="s">
        <v>53</v>
      </c>
      <c r="I72" s="541"/>
      <c r="J72" s="171" t="s">
        <v>49</v>
      </c>
      <c r="K72" s="171" t="s">
        <v>50</v>
      </c>
      <c r="L72" s="171" t="s">
        <v>60</v>
      </c>
      <c r="M72" s="35"/>
    </row>
    <row r="73" spans="1:13" ht="15.75">
      <c r="A73" s="171" t="s">
        <v>75</v>
      </c>
      <c r="B73" s="117">
        <f>C73+D73+E73</f>
        <v>42127.9</v>
      </c>
      <c r="C73" s="36">
        <v>13788.7</v>
      </c>
      <c r="D73" s="36">
        <v>28339.2</v>
      </c>
      <c r="E73" s="36"/>
      <c r="F73" s="36"/>
      <c r="G73" s="36"/>
      <c r="H73" s="36"/>
      <c r="I73" s="117">
        <f>J73+K73+L73</f>
        <v>4589.5</v>
      </c>
      <c r="J73" s="36">
        <v>110.8</v>
      </c>
      <c r="K73" s="36">
        <v>4478.7</v>
      </c>
      <c r="L73" s="35"/>
      <c r="M73" s="165">
        <f>B73+F73+I73</f>
        <v>46717.4</v>
      </c>
    </row>
    <row r="74" spans="1:13" ht="15.75">
      <c r="A74" s="171" t="s">
        <v>76</v>
      </c>
      <c r="B74" s="117">
        <f>C74+D74+E74</f>
        <v>43625.4</v>
      </c>
      <c r="C74" s="36">
        <v>14202.4</v>
      </c>
      <c r="D74" s="36">
        <v>29423</v>
      </c>
      <c r="E74" s="36"/>
      <c r="F74" s="36"/>
      <c r="G74" s="36"/>
      <c r="H74" s="36"/>
      <c r="I74" s="117">
        <f>J74+K74+L74</f>
        <v>4773</v>
      </c>
      <c r="J74" s="36">
        <v>115.2</v>
      </c>
      <c r="K74" s="36">
        <v>4657.8</v>
      </c>
      <c r="L74" s="35"/>
      <c r="M74" s="165">
        <f>B74+F74+I74</f>
        <v>48398.4</v>
      </c>
    </row>
    <row r="75" spans="1:13" ht="15.75">
      <c r="A75" s="171" t="s">
        <v>77</v>
      </c>
      <c r="B75" s="117">
        <f>C75+D75+E75</f>
        <v>44103.5</v>
      </c>
      <c r="C75" s="36">
        <v>14202.4</v>
      </c>
      <c r="D75" s="36">
        <v>29901.1</v>
      </c>
      <c r="E75" s="36"/>
      <c r="F75" s="36"/>
      <c r="G75" s="36"/>
      <c r="H75" s="36"/>
      <c r="I75" s="117">
        <f>J75+K75+L75</f>
        <v>4965</v>
      </c>
      <c r="J75" s="36">
        <v>120.8</v>
      </c>
      <c r="K75" s="36">
        <v>4844.2</v>
      </c>
      <c r="L75" s="35"/>
      <c r="M75" s="165">
        <f>B75+F75+I75</f>
        <v>49068.5</v>
      </c>
    </row>
    <row r="76" spans="2:12" ht="4.5" customHeight="1"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</row>
    <row r="77" ht="15.75">
      <c r="A77" s="29" t="s">
        <v>37</v>
      </c>
    </row>
    <row r="78" spans="1:4" ht="22.5" customHeight="1" thickBot="1">
      <c r="A78" s="29" t="s">
        <v>26</v>
      </c>
      <c r="B78" s="38"/>
      <c r="C78" s="38"/>
      <c r="D78" s="38"/>
    </row>
    <row r="79" spans="1:10" ht="32.25" thickBot="1">
      <c r="A79" s="533" t="s">
        <v>38</v>
      </c>
      <c r="B79" s="546" t="s">
        <v>39</v>
      </c>
      <c r="C79" s="547"/>
      <c r="D79" s="548"/>
      <c r="E79" s="533" t="s">
        <v>40</v>
      </c>
      <c r="F79" s="178" t="s">
        <v>10</v>
      </c>
      <c r="G79" s="552" t="s">
        <v>11</v>
      </c>
      <c r="H79" s="553"/>
      <c r="I79" s="553"/>
      <c r="J79" s="554"/>
    </row>
    <row r="80" spans="1:10" ht="16.5" thickBot="1">
      <c r="A80" s="535"/>
      <c r="B80" s="549"/>
      <c r="C80" s="550"/>
      <c r="D80" s="551"/>
      <c r="E80" s="535"/>
      <c r="F80" s="180" t="s">
        <v>73</v>
      </c>
      <c r="G80" s="180" t="s">
        <v>74</v>
      </c>
      <c r="H80" s="180" t="s">
        <v>75</v>
      </c>
      <c r="I80" s="180" t="s">
        <v>76</v>
      </c>
      <c r="J80" s="180" t="s">
        <v>77</v>
      </c>
    </row>
    <row r="81" spans="1:10" ht="51" customHeight="1">
      <c r="A81" s="335" t="s">
        <v>457</v>
      </c>
      <c r="B81" s="591"/>
      <c r="C81" s="592"/>
      <c r="D81" s="593"/>
      <c r="E81" s="173" t="s">
        <v>341</v>
      </c>
      <c r="F81" s="173">
        <v>4</v>
      </c>
      <c r="G81" s="12">
        <v>5</v>
      </c>
      <c r="H81" s="173">
        <v>6</v>
      </c>
      <c r="I81" s="173">
        <v>7</v>
      </c>
      <c r="J81" s="173">
        <v>8</v>
      </c>
    </row>
    <row r="82" spans="1:10" ht="47.25" customHeight="1">
      <c r="A82" s="335" t="s">
        <v>422</v>
      </c>
      <c r="B82" s="536"/>
      <c r="C82" s="537"/>
      <c r="D82" s="538"/>
      <c r="E82" s="173" t="s">
        <v>101</v>
      </c>
      <c r="F82" s="173"/>
      <c r="G82" s="12"/>
      <c r="H82" s="173">
        <v>1</v>
      </c>
      <c r="I82" s="173">
        <v>2</v>
      </c>
      <c r="J82" s="173">
        <v>3</v>
      </c>
    </row>
    <row r="85" spans="1:13" ht="20.25" customHeight="1">
      <c r="A85" s="525"/>
      <c r="B85" s="526"/>
      <c r="C85" s="526"/>
      <c r="D85" s="526"/>
      <c r="E85" s="526"/>
      <c r="F85" s="526"/>
      <c r="G85" s="526"/>
      <c r="H85" s="526"/>
      <c r="I85" s="526"/>
      <c r="J85" s="526"/>
      <c r="K85" s="526"/>
      <c r="L85" s="526"/>
      <c r="M85" s="526"/>
    </row>
    <row r="86" ht="1.5" customHeight="1" thickBot="1"/>
    <row r="87" spans="1:12" ht="24" customHeight="1" thickBot="1">
      <c r="A87" s="17" t="s">
        <v>23</v>
      </c>
      <c r="B87" s="527" t="s">
        <v>160</v>
      </c>
      <c r="C87" s="498"/>
      <c r="D87" s="498"/>
      <c r="E87" s="498"/>
      <c r="F87" s="498"/>
      <c r="G87" s="498"/>
      <c r="H87" s="498"/>
      <c r="I87" s="498"/>
      <c r="J87" s="498"/>
      <c r="K87" s="498"/>
      <c r="L87" s="498"/>
    </row>
    <row r="88" spans="1:12" ht="20.25" customHeight="1" thickBot="1">
      <c r="A88" s="16" t="s">
        <v>24</v>
      </c>
      <c r="B88" s="527" t="s">
        <v>175</v>
      </c>
      <c r="C88" s="498"/>
      <c r="D88" s="498"/>
      <c r="E88" s="498"/>
      <c r="F88" s="498"/>
      <c r="G88" s="498"/>
      <c r="H88" s="498"/>
      <c r="I88" s="498"/>
      <c r="J88" s="498"/>
      <c r="K88" s="498"/>
      <c r="L88" s="498"/>
    </row>
    <row r="89" spans="1:12" ht="20.25" customHeight="1" thickBot="1">
      <c r="A89" s="14" t="s">
        <v>25</v>
      </c>
      <c r="B89" s="527" t="s">
        <v>163</v>
      </c>
      <c r="C89" s="498"/>
      <c r="D89" s="498"/>
      <c r="E89" s="498"/>
      <c r="F89" s="498"/>
      <c r="G89" s="498"/>
      <c r="H89" s="498"/>
      <c r="I89" s="498"/>
      <c r="J89" s="498"/>
      <c r="K89" s="498"/>
      <c r="L89" s="498"/>
    </row>
    <row r="90" spans="1:12" ht="29.25" customHeight="1" thickBot="1">
      <c r="A90" s="15" t="s">
        <v>27</v>
      </c>
      <c r="B90" s="583" t="s">
        <v>164</v>
      </c>
      <c r="C90" s="583"/>
      <c r="D90" s="583"/>
      <c r="E90" s="583"/>
      <c r="F90" s="583"/>
      <c r="G90" s="583"/>
      <c r="H90" s="583"/>
      <c r="I90" s="583"/>
      <c r="J90" s="583"/>
      <c r="K90" s="583"/>
      <c r="L90" s="556"/>
    </row>
    <row r="91" spans="1:12" ht="32.25" customHeight="1" thickBot="1">
      <c r="A91" s="16" t="s">
        <v>28</v>
      </c>
      <c r="B91" s="11" t="s">
        <v>161</v>
      </c>
      <c r="C91" s="529" t="s">
        <v>29</v>
      </c>
      <c r="D91" s="527"/>
      <c r="E91" s="177"/>
      <c r="F91" s="529" t="s">
        <v>30</v>
      </c>
      <c r="G91" s="528"/>
      <c r="H91" s="528"/>
      <c r="I91" s="527"/>
      <c r="J91" s="528" t="s">
        <v>31</v>
      </c>
      <c r="K91" s="528"/>
      <c r="L91" s="528"/>
    </row>
    <row r="92" spans="1:12" ht="75.75" customHeight="1" thickBot="1">
      <c r="A92" s="16" t="s">
        <v>32</v>
      </c>
      <c r="B92" s="530" t="s">
        <v>211</v>
      </c>
      <c r="C92" s="531"/>
      <c r="D92" s="531"/>
      <c r="E92" s="531"/>
      <c r="F92" s="531"/>
      <c r="G92" s="531"/>
      <c r="H92" s="531"/>
      <c r="I92" s="531"/>
      <c r="J92" s="531"/>
      <c r="K92" s="531"/>
      <c r="L92" s="531"/>
    </row>
    <row r="93" spans="1:12" ht="32.25" customHeight="1" thickBot="1">
      <c r="A93" s="16" t="s">
        <v>33</v>
      </c>
      <c r="B93" s="532" t="s">
        <v>212</v>
      </c>
      <c r="C93" s="498"/>
      <c r="D93" s="498"/>
      <c r="E93" s="498"/>
      <c r="F93" s="498"/>
      <c r="G93" s="498"/>
      <c r="H93" s="498"/>
      <c r="I93" s="498"/>
      <c r="J93" s="498"/>
      <c r="K93" s="498"/>
      <c r="L93" s="498"/>
    </row>
    <row r="94" ht="0.75" customHeight="1"/>
    <row r="95" ht="20.25" customHeight="1">
      <c r="A95" s="175" t="s">
        <v>34</v>
      </c>
    </row>
    <row r="96" spans="1:12" ht="18.75" customHeight="1" thickBot="1">
      <c r="A96" s="29" t="s">
        <v>26</v>
      </c>
      <c r="L96" s="30" t="s">
        <v>35</v>
      </c>
    </row>
    <row r="97" spans="1:13" ht="27.75" customHeight="1">
      <c r="A97" s="533" t="s">
        <v>36</v>
      </c>
      <c r="B97" s="536" t="s">
        <v>44</v>
      </c>
      <c r="C97" s="537"/>
      <c r="D97" s="537"/>
      <c r="E97" s="174"/>
      <c r="F97" s="497" t="s">
        <v>45</v>
      </c>
      <c r="G97" s="497"/>
      <c r="H97" s="497"/>
      <c r="I97" s="536" t="s">
        <v>43</v>
      </c>
      <c r="J97" s="537"/>
      <c r="K97" s="537"/>
      <c r="L97" s="538"/>
      <c r="M97" s="33" t="s">
        <v>0</v>
      </c>
    </row>
    <row r="98" spans="1:13" ht="13.5" customHeight="1">
      <c r="A98" s="534"/>
      <c r="B98" s="539" t="s">
        <v>48</v>
      </c>
      <c r="C98" s="536" t="s">
        <v>42</v>
      </c>
      <c r="D98" s="537"/>
      <c r="E98" s="538"/>
      <c r="F98" s="539" t="s">
        <v>52</v>
      </c>
      <c r="G98" s="536" t="s">
        <v>42</v>
      </c>
      <c r="H98" s="558"/>
      <c r="I98" s="539" t="s">
        <v>52</v>
      </c>
      <c r="J98" s="542" t="s">
        <v>42</v>
      </c>
      <c r="K98" s="543"/>
      <c r="L98" s="544"/>
      <c r="M98" s="34"/>
    </row>
    <row r="99" spans="1:13" ht="79.5" thickBot="1">
      <c r="A99" s="535"/>
      <c r="B99" s="540"/>
      <c r="C99" s="171" t="s">
        <v>49</v>
      </c>
      <c r="D99" s="171" t="s">
        <v>58</v>
      </c>
      <c r="E99" s="171" t="s">
        <v>59</v>
      </c>
      <c r="F99" s="541"/>
      <c r="G99" s="171" t="s">
        <v>57</v>
      </c>
      <c r="H99" s="171" t="s">
        <v>53</v>
      </c>
      <c r="I99" s="541"/>
      <c r="J99" s="171" t="s">
        <v>49</v>
      </c>
      <c r="K99" s="171" t="s">
        <v>50</v>
      </c>
      <c r="L99" s="171" t="s">
        <v>60</v>
      </c>
      <c r="M99" s="35"/>
    </row>
    <row r="100" spans="1:13" ht="15.75">
      <c r="A100" s="171" t="s">
        <v>75</v>
      </c>
      <c r="B100" s="117">
        <f>C100+D100+E100</f>
        <v>86433.70000000001</v>
      </c>
      <c r="C100" s="36">
        <v>38690.8</v>
      </c>
      <c r="D100" s="36">
        <f>50742.9-3000</f>
        <v>47742.9</v>
      </c>
      <c r="E100" s="36"/>
      <c r="F100" s="36"/>
      <c r="G100" s="36"/>
      <c r="H100" s="36"/>
      <c r="I100" s="117">
        <f>J100+K100+L100</f>
        <v>82866.8</v>
      </c>
      <c r="J100" s="36">
        <v>23134.5</v>
      </c>
      <c r="K100" s="36">
        <v>55832.3</v>
      </c>
      <c r="L100" s="36">
        <v>3900</v>
      </c>
      <c r="M100" s="165">
        <f>B100+F100+I100</f>
        <v>169300.5</v>
      </c>
    </row>
    <row r="101" spans="1:13" ht="15.75">
      <c r="A101" s="171" t="s">
        <v>76</v>
      </c>
      <c r="B101" s="117">
        <f>C101+D101+E101</f>
        <v>89535.2</v>
      </c>
      <c r="C101" s="36">
        <v>39851.6</v>
      </c>
      <c r="D101" s="36">
        <f>52683.6-3000</f>
        <v>49683.6</v>
      </c>
      <c r="E101" s="36"/>
      <c r="F101" s="36"/>
      <c r="G101" s="36"/>
      <c r="H101" s="36"/>
      <c r="I101" s="117">
        <f>J101+K101+L101</f>
        <v>86181.4</v>
      </c>
      <c r="J101" s="36">
        <v>24059.8</v>
      </c>
      <c r="K101" s="36">
        <v>58065.6</v>
      </c>
      <c r="L101" s="36">
        <v>4056</v>
      </c>
      <c r="M101" s="165">
        <f>B101+F101+I101</f>
        <v>175716.59999999998</v>
      </c>
    </row>
    <row r="102" spans="1:13" ht="15.75">
      <c r="A102" s="171" t="s">
        <v>77</v>
      </c>
      <c r="B102" s="117">
        <f>C102+D102+E102</f>
        <v>90391.2</v>
      </c>
      <c r="C102" s="36">
        <v>39851.6</v>
      </c>
      <c r="D102" s="36">
        <f>53539.6-3000</f>
        <v>50539.6</v>
      </c>
      <c r="E102" s="36"/>
      <c r="F102" s="36"/>
      <c r="G102" s="36"/>
      <c r="H102" s="36"/>
      <c r="I102" s="117">
        <f>J102+K102+L102</f>
        <v>89833.2</v>
      </c>
      <c r="J102" s="36">
        <v>25227.1</v>
      </c>
      <c r="K102" s="36">
        <v>60388.1</v>
      </c>
      <c r="L102" s="36">
        <v>4218</v>
      </c>
      <c r="M102" s="165">
        <f>B102+F102+I102</f>
        <v>180224.4</v>
      </c>
    </row>
    <row r="103" spans="2:12" ht="4.5" customHeight="1"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</row>
    <row r="104" ht="15.75">
      <c r="A104" s="29" t="s">
        <v>37</v>
      </c>
    </row>
    <row r="105" spans="1:4" ht="22.5" customHeight="1" thickBot="1">
      <c r="A105" s="29" t="s">
        <v>26</v>
      </c>
      <c r="B105" s="38"/>
      <c r="C105" s="38"/>
      <c r="D105" s="38"/>
    </row>
    <row r="106" spans="1:10" ht="32.25" thickBot="1">
      <c r="A106" s="533" t="s">
        <v>38</v>
      </c>
      <c r="B106" s="546" t="s">
        <v>39</v>
      </c>
      <c r="C106" s="547"/>
      <c r="D106" s="548"/>
      <c r="E106" s="533" t="s">
        <v>40</v>
      </c>
      <c r="F106" s="178" t="s">
        <v>10</v>
      </c>
      <c r="G106" s="552" t="s">
        <v>11</v>
      </c>
      <c r="H106" s="553"/>
      <c r="I106" s="553"/>
      <c r="J106" s="554"/>
    </row>
    <row r="107" spans="1:10" ht="16.5" thickBot="1">
      <c r="A107" s="535"/>
      <c r="B107" s="549"/>
      <c r="C107" s="550"/>
      <c r="D107" s="551"/>
      <c r="E107" s="535"/>
      <c r="F107" s="180" t="s">
        <v>73</v>
      </c>
      <c r="G107" s="180" t="s">
        <v>74</v>
      </c>
      <c r="H107" s="180" t="s">
        <v>75</v>
      </c>
      <c r="I107" s="180" t="s">
        <v>76</v>
      </c>
      <c r="J107" s="180" t="s">
        <v>77</v>
      </c>
    </row>
    <row r="108" spans="1:10" ht="15.75">
      <c r="A108" s="120"/>
      <c r="B108" s="600"/>
      <c r="C108" s="600"/>
      <c r="D108" s="600"/>
      <c r="E108" s="270"/>
      <c r="F108" s="121"/>
      <c r="G108" s="121"/>
      <c r="H108" s="121"/>
      <c r="I108" s="121"/>
      <c r="J108" s="122"/>
    </row>
    <row r="109" spans="1:10" ht="94.5">
      <c r="A109" s="123" t="s">
        <v>81</v>
      </c>
      <c r="B109" s="594" t="s">
        <v>208</v>
      </c>
      <c r="C109" s="594"/>
      <c r="D109" s="594"/>
      <c r="E109" s="271" t="s">
        <v>101</v>
      </c>
      <c r="F109" s="43">
        <v>85</v>
      </c>
      <c r="G109" s="43">
        <v>85</v>
      </c>
      <c r="H109" s="43">
        <v>85</v>
      </c>
      <c r="I109" s="43">
        <v>85</v>
      </c>
      <c r="J109" s="124">
        <v>85</v>
      </c>
    </row>
    <row r="110" spans="1:10" ht="63">
      <c r="A110" s="123" t="s">
        <v>398</v>
      </c>
      <c r="B110" s="595" t="s">
        <v>209</v>
      </c>
      <c r="C110" s="595"/>
      <c r="D110" s="595"/>
      <c r="E110" s="181" t="s">
        <v>101</v>
      </c>
      <c r="F110" s="43">
        <v>56</v>
      </c>
      <c r="G110" s="43">
        <v>60</v>
      </c>
      <c r="H110" s="43">
        <v>67</v>
      </c>
      <c r="I110" s="43">
        <v>75</v>
      </c>
      <c r="J110" s="124">
        <v>90</v>
      </c>
    </row>
    <row r="113" spans="1:13" ht="16.5" thickBot="1">
      <c r="A113" s="525" t="s">
        <v>22</v>
      </c>
      <c r="B113" s="525"/>
      <c r="C113" s="525"/>
      <c r="D113" s="525"/>
      <c r="E113" s="525"/>
      <c r="F113" s="525"/>
      <c r="G113" s="525"/>
      <c r="H113" s="525"/>
      <c r="I113" s="525"/>
      <c r="J113" s="525"/>
      <c r="K113" s="525"/>
      <c r="L113" s="525"/>
      <c r="M113" s="455"/>
    </row>
    <row r="114" spans="1:12" ht="24" customHeight="1" thickBot="1">
      <c r="A114" s="17" t="s">
        <v>23</v>
      </c>
      <c r="B114" s="527" t="s">
        <v>160</v>
      </c>
      <c r="C114" s="498"/>
      <c r="D114" s="498"/>
      <c r="E114" s="498"/>
      <c r="F114" s="498"/>
      <c r="G114" s="498"/>
      <c r="H114" s="498"/>
      <c r="I114" s="498"/>
      <c r="J114" s="498"/>
      <c r="K114" s="498"/>
      <c r="L114" s="498"/>
    </row>
    <row r="115" spans="1:12" ht="20.25" customHeight="1" thickBot="1">
      <c r="A115" s="16" t="s">
        <v>24</v>
      </c>
      <c r="B115" s="527" t="s">
        <v>175</v>
      </c>
      <c r="C115" s="498"/>
      <c r="D115" s="498"/>
      <c r="E115" s="498"/>
      <c r="F115" s="498"/>
      <c r="G115" s="498"/>
      <c r="H115" s="498"/>
      <c r="I115" s="498"/>
      <c r="J115" s="498"/>
      <c r="K115" s="498"/>
      <c r="L115" s="498"/>
    </row>
    <row r="116" spans="1:12" ht="29.25" customHeight="1" thickBot="1">
      <c r="A116" s="14" t="s">
        <v>25</v>
      </c>
      <c r="B116" s="527" t="s">
        <v>529</v>
      </c>
      <c r="C116" s="498"/>
      <c r="D116" s="498"/>
      <c r="E116" s="498"/>
      <c r="F116" s="498"/>
      <c r="G116" s="498"/>
      <c r="H116" s="498"/>
      <c r="I116" s="498"/>
      <c r="J116" s="498"/>
      <c r="K116" s="498"/>
      <c r="L116" s="498"/>
    </row>
    <row r="117" spans="1:12" ht="29.25" customHeight="1" thickBot="1">
      <c r="A117" s="15" t="s">
        <v>27</v>
      </c>
      <c r="B117" s="583" t="s">
        <v>164</v>
      </c>
      <c r="C117" s="583"/>
      <c r="D117" s="583"/>
      <c r="E117" s="583"/>
      <c r="F117" s="583"/>
      <c r="G117" s="583"/>
      <c r="H117" s="583"/>
      <c r="I117" s="583"/>
      <c r="J117" s="583"/>
      <c r="K117" s="583"/>
      <c r="L117" s="556"/>
    </row>
    <row r="118" spans="1:12" ht="32.25" customHeight="1" thickBot="1">
      <c r="A118" s="16" t="s">
        <v>28</v>
      </c>
      <c r="B118" s="11"/>
      <c r="C118" s="529" t="s">
        <v>29</v>
      </c>
      <c r="D118" s="527"/>
      <c r="E118" s="11" t="s">
        <v>161</v>
      </c>
      <c r="F118" s="529" t="s">
        <v>30</v>
      </c>
      <c r="G118" s="528"/>
      <c r="H118" s="528"/>
      <c r="I118" s="527"/>
      <c r="J118" s="528" t="s">
        <v>31</v>
      </c>
      <c r="K118" s="528"/>
      <c r="L118" s="528"/>
    </row>
    <row r="119" spans="1:12" ht="231.75" customHeight="1" thickBot="1">
      <c r="A119" s="16" t="s">
        <v>32</v>
      </c>
      <c r="B119" s="596" t="s">
        <v>530</v>
      </c>
      <c r="C119" s="597"/>
      <c r="D119" s="597"/>
      <c r="E119" s="597"/>
      <c r="F119" s="597"/>
      <c r="G119" s="597"/>
      <c r="H119" s="597"/>
      <c r="I119" s="597"/>
      <c r="J119" s="597"/>
      <c r="K119" s="597"/>
      <c r="L119" s="597"/>
    </row>
    <row r="120" spans="1:12" ht="47.25" customHeight="1" thickBot="1">
      <c r="A120" s="16" t="s">
        <v>33</v>
      </c>
      <c r="B120" s="598" t="s">
        <v>531</v>
      </c>
      <c r="C120" s="599"/>
      <c r="D120" s="599"/>
      <c r="E120" s="599"/>
      <c r="F120" s="599"/>
      <c r="G120" s="599"/>
      <c r="H120" s="599"/>
      <c r="I120" s="599"/>
      <c r="J120" s="599"/>
      <c r="K120" s="599"/>
      <c r="L120" s="599"/>
    </row>
    <row r="121" ht="0.75" customHeight="1"/>
    <row r="122" ht="20.25" customHeight="1">
      <c r="A122" s="175" t="s">
        <v>34</v>
      </c>
    </row>
    <row r="123" spans="1:12" ht="18.75" customHeight="1" thickBot="1">
      <c r="A123" s="29" t="s">
        <v>26</v>
      </c>
      <c r="L123" s="30" t="s">
        <v>35</v>
      </c>
    </row>
    <row r="124" spans="1:13" ht="27.75" customHeight="1">
      <c r="A124" s="533" t="s">
        <v>36</v>
      </c>
      <c r="B124" s="536" t="s">
        <v>44</v>
      </c>
      <c r="C124" s="537"/>
      <c r="D124" s="537"/>
      <c r="E124" s="449"/>
      <c r="F124" s="497" t="s">
        <v>45</v>
      </c>
      <c r="G124" s="497"/>
      <c r="H124" s="497"/>
      <c r="I124" s="536" t="s">
        <v>43</v>
      </c>
      <c r="J124" s="537"/>
      <c r="K124" s="537"/>
      <c r="L124" s="538"/>
      <c r="M124" s="33" t="s">
        <v>0</v>
      </c>
    </row>
    <row r="125" spans="1:13" ht="13.5" customHeight="1">
      <c r="A125" s="534"/>
      <c r="B125" s="539" t="s">
        <v>48</v>
      </c>
      <c r="C125" s="536" t="s">
        <v>42</v>
      </c>
      <c r="D125" s="537"/>
      <c r="E125" s="538"/>
      <c r="F125" s="539" t="s">
        <v>52</v>
      </c>
      <c r="G125" s="536" t="s">
        <v>42</v>
      </c>
      <c r="H125" s="558"/>
      <c r="I125" s="539" t="s">
        <v>52</v>
      </c>
      <c r="J125" s="542" t="s">
        <v>42</v>
      </c>
      <c r="K125" s="543"/>
      <c r="L125" s="544"/>
      <c r="M125" s="34"/>
    </row>
    <row r="126" spans="1:13" ht="79.5" thickBot="1">
      <c r="A126" s="535"/>
      <c r="B126" s="540"/>
      <c r="C126" s="447" t="s">
        <v>49</v>
      </c>
      <c r="D126" s="447" t="s">
        <v>58</v>
      </c>
      <c r="E126" s="447" t="s">
        <v>59</v>
      </c>
      <c r="F126" s="541"/>
      <c r="G126" s="447" t="s">
        <v>57</v>
      </c>
      <c r="H126" s="447" t="s">
        <v>53</v>
      </c>
      <c r="I126" s="541"/>
      <c r="J126" s="447" t="s">
        <v>49</v>
      </c>
      <c r="K126" s="447" t="s">
        <v>50</v>
      </c>
      <c r="L126" s="447" t="s">
        <v>60</v>
      </c>
      <c r="M126" s="35"/>
    </row>
    <row r="127" spans="1:15" ht="15.75">
      <c r="A127" s="447" t="s">
        <v>75</v>
      </c>
      <c r="B127" s="117">
        <f>C127+D127+E127</f>
        <v>3000</v>
      </c>
      <c r="C127" s="36"/>
      <c r="D127" s="36">
        <v>3000</v>
      </c>
      <c r="E127" s="36"/>
      <c r="F127" s="36"/>
      <c r="G127" s="36"/>
      <c r="H127" s="36"/>
      <c r="I127" s="117">
        <f>J127+K127+L127</f>
        <v>0</v>
      </c>
      <c r="J127" s="36"/>
      <c r="K127" s="36"/>
      <c r="L127" s="36"/>
      <c r="M127" s="165">
        <f>B127+F127+I127</f>
        <v>3000</v>
      </c>
      <c r="O127" s="319"/>
    </row>
    <row r="128" spans="1:15" ht="15.75">
      <c r="A128" s="447" t="s">
        <v>76</v>
      </c>
      <c r="B128" s="117">
        <f>C128+D128+E128</f>
        <v>3000</v>
      </c>
      <c r="C128" s="36"/>
      <c r="D128" s="36">
        <v>3000</v>
      </c>
      <c r="E128" s="36"/>
      <c r="F128" s="36"/>
      <c r="G128" s="36"/>
      <c r="H128" s="36"/>
      <c r="I128" s="117">
        <f>J128+K128+L128</f>
        <v>0</v>
      </c>
      <c r="J128" s="36"/>
      <c r="K128" s="36"/>
      <c r="L128" s="36"/>
      <c r="M128" s="165">
        <f>B128+F128+I128</f>
        <v>3000</v>
      </c>
      <c r="O128" s="319"/>
    </row>
    <row r="129" spans="1:15" ht="15.75">
      <c r="A129" s="447" t="s">
        <v>77</v>
      </c>
      <c r="B129" s="117">
        <f>C129+D129+E129</f>
        <v>3000</v>
      </c>
      <c r="C129" s="36"/>
      <c r="D129" s="36">
        <v>3000</v>
      </c>
      <c r="E129" s="36"/>
      <c r="F129" s="36"/>
      <c r="G129" s="36"/>
      <c r="H129" s="36"/>
      <c r="I129" s="117">
        <f>J129+K129+L129</f>
        <v>0</v>
      </c>
      <c r="J129" s="36"/>
      <c r="K129" s="36"/>
      <c r="L129" s="36"/>
      <c r="M129" s="165">
        <f>B129+F129+I129</f>
        <v>3000</v>
      </c>
      <c r="O129" s="319"/>
    </row>
    <row r="130" spans="2:15" ht="4.5" customHeight="1">
      <c r="B130" s="452"/>
      <c r="C130" s="452"/>
      <c r="D130" s="452"/>
      <c r="E130" s="452"/>
      <c r="F130" s="452"/>
      <c r="G130" s="452"/>
      <c r="H130" s="452"/>
      <c r="I130" s="452"/>
      <c r="J130" s="452"/>
      <c r="K130" s="452"/>
      <c r="L130" s="452"/>
      <c r="O130" s="319"/>
    </row>
    <row r="131" ht="15.75">
      <c r="A131" s="29" t="s">
        <v>37</v>
      </c>
    </row>
    <row r="132" spans="1:4" ht="22.5" customHeight="1" thickBot="1">
      <c r="A132" s="29" t="s">
        <v>26</v>
      </c>
      <c r="B132" s="38"/>
      <c r="C132" s="38"/>
      <c r="D132" s="38"/>
    </row>
    <row r="133" spans="1:10" ht="32.25" thickBot="1">
      <c r="A133" s="533" t="s">
        <v>38</v>
      </c>
      <c r="B133" s="546" t="s">
        <v>39</v>
      </c>
      <c r="C133" s="547"/>
      <c r="D133" s="548"/>
      <c r="E133" s="533" t="s">
        <v>40</v>
      </c>
      <c r="F133" s="448" t="s">
        <v>10</v>
      </c>
      <c r="G133" s="552" t="s">
        <v>11</v>
      </c>
      <c r="H133" s="553"/>
      <c r="I133" s="553"/>
      <c r="J133" s="554"/>
    </row>
    <row r="134" spans="1:10" ht="16.5" thickBot="1">
      <c r="A134" s="535"/>
      <c r="B134" s="549"/>
      <c r="C134" s="550"/>
      <c r="D134" s="551"/>
      <c r="E134" s="535"/>
      <c r="F134" s="451" t="s">
        <v>73</v>
      </c>
      <c r="G134" s="451" t="s">
        <v>74</v>
      </c>
      <c r="H134" s="451" t="s">
        <v>75</v>
      </c>
      <c r="I134" s="451" t="s">
        <v>76</v>
      </c>
      <c r="J134" s="451" t="s">
        <v>77</v>
      </c>
    </row>
    <row r="135" spans="1:10" ht="111" thickBot="1">
      <c r="A135" s="456" t="s">
        <v>525</v>
      </c>
      <c r="B135" s="545" t="s">
        <v>532</v>
      </c>
      <c r="C135" s="545"/>
      <c r="D135" s="545"/>
      <c r="E135" s="450" t="s">
        <v>210</v>
      </c>
      <c r="F135" s="457" t="s">
        <v>526</v>
      </c>
      <c r="G135" s="457" t="s">
        <v>526</v>
      </c>
      <c r="H135" s="457" t="s">
        <v>526</v>
      </c>
      <c r="I135" s="457" t="s">
        <v>527</v>
      </c>
      <c r="J135" s="458" t="s">
        <v>528</v>
      </c>
    </row>
    <row r="138" ht="1.5" customHeight="1" thickBot="1"/>
    <row r="139" spans="1:12" ht="24" customHeight="1" thickBot="1">
      <c r="A139" s="17" t="s">
        <v>23</v>
      </c>
      <c r="B139" s="527" t="s">
        <v>160</v>
      </c>
      <c r="C139" s="498"/>
      <c r="D139" s="498"/>
      <c r="E139" s="498"/>
      <c r="F139" s="498"/>
      <c r="G139" s="498"/>
      <c r="H139" s="498"/>
      <c r="I139" s="498"/>
      <c r="J139" s="498"/>
      <c r="K139" s="498"/>
      <c r="L139" s="498"/>
    </row>
    <row r="140" spans="1:12" ht="20.25" customHeight="1" thickBot="1">
      <c r="A140" s="16" t="s">
        <v>24</v>
      </c>
      <c r="B140" s="527" t="s">
        <v>175</v>
      </c>
      <c r="C140" s="498"/>
      <c r="D140" s="498"/>
      <c r="E140" s="498"/>
      <c r="F140" s="498"/>
      <c r="G140" s="498"/>
      <c r="H140" s="498"/>
      <c r="I140" s="498"/>
      <c r="J140" s="498"/>
      <c r="K140" s="498"/>
      <c r="L140" s="498"/>
    </row>
    <row r="141" spans="1:12" ht="31.5" customHeight="1" thickBot="1">
      <c r="A141" s="14" t="s">
        <v>25</v>
      </c>
      <c r="B141" s="527" t="s">
        <v>458</v>
      </c>
      <c r="C141" s="498"/>
      <c r="D141" s="498"/>
      <c r="E141" s="498"/>
      <c r="F141" s="498"/>
      <c r="G141" s="498"/>
      <c r="H141" s="498"/>
      <c r="I141" s="498"/>
      <c r="J141" s="498"/>
      <c r="K141" s="498"/>
      <c r="L141" s="498"/>
    </row>
    <row r="142" spans="1:12" ht="29.25" customHeight="1" thickBot="1">
      <c r="A142" s="15" t="s">
        <v>27</v>
      </c>
      <c r="B142" s="583" t="s">
        <v>84</v>
      </c>
      <c r="C142" s="583"/>
      <c r="D142" s="583"/>
      <c r="E142" s="583"/>
      <c r="F142" s="583"/>
      <c r="G142" s="583"/>
      <c r="H142" s="583"/>
      <c r="I142" s="583"/>
      <c r="J142" s="583"/>
      <c r="K142" s="583"/>
      <c r="L142" s="556"/>
    </row>
    <row r="143" spans="1:12" ht="32.25" customHeight="1" thickBot="1">
      <c r="A143" s="16" t="s">
        <v>28</v>
      </c>
      <c r="B143" s="11" t="s">
        <v>161</v>
      </c>
      <c r="C143" s="529" t="s">
        <v>29</v>
      </c>
      <c r="D143" s="527"/>
      <c r="E143" s="177"/>
      <c r="F143" s="529" t="s">
        <v>30</v>
      </c>
      <c r="G143" s="528"/>
      <c r="H143" s="528"/>
      <c r="I143" s="527"/>
      <c r="J143" s="528" t="s">
        <v>31</v>
      </c>
      <c r="K143" s="528"/>
      <c r="L143" s="528"/>
    </row>
    <row r="144" spans="1:12" ht="64.5" customHeight="1" thickBot="1">
      <c r="A144" s="16" t="s">
        <v>32</v>
      </c>
      <c r="B144" s="530" t="s">
        <v>173</v>
      </c>
      <c r="C144" s="531"/>
      <c r="D144" s="531"/>
      <c r="E144" s="531"/>
      <c r="F144" s="531"/>
      <c r="G144" s="531"/>
      <c r="H144" s="531"/>
      <c r="I144" s="531"/>
      <c r="J144" s="531"/>
      <c r="K144" s="531"/>
      <c r="L144" s="531"/>
    </row>
    <row r="145" spans="1:12" ht="32.25" customHeight="1" thickBot="1">
      <c r="A145" s="16" t="s">
        <v>33</v>
      </c>
      <c r="B145" s="532" t="s">
        <v>169</v>
      </c>
      <c r="C145" s="498"/>
      <c r="D145" s="498"/>
      <c r="E145" s="498"/>
      <c r="F145" s="498"/>
      <c r="G145" s="498"/>
      <c r="H145" s="498"/>
      <c r="I145" s="498"/>
      <c r="J145" s="498"/>
      <c r="K145" s="498"/>
      <c r="L145" s="498"/>
    </row>
    <row r="146" ht="0.75" customHeight="1"/>
    <row r="147" ht="20.25" customHeight="1">
      <c r="A147" s="175" t="s">
        <v>34</v>
      </c>
    </row>
    <row r="148" spans="1:12" ht="18.75" customHeight="1" thickBot="1">
      <c r="A148" s="29" t="s">
        <v>26</v>
      </c>
      <c r="B148" s="24" t="s">
        <v>82</v>
      </c>
      <c r="L148" s="30" t="s">
        <v>35</v>
      </c>
    </row>
    <row r="149" spans="1:13" ht="27.75" customHeight="1">
      <c r="A149" s="533" t="s">
        <v>36</v>
      </c>
      <c r="B149" s="536" t="s">
        <v>44</v>
      </c>
      <c r="C149" s="537"/>
      <c r="D149" s="537"/>
      <c r="E149" s="174"/>
      <c r="F149" s="497" t="s">
        <v>45</v>
      </c>
      <c r="G149" s="497"/>
      <c r="H149" s="497"/>
      <c r="I149" s="536" t="s">
        <v>43</v>
      </c>
      <c r="J149" s="537"/>
      <c r="K149" s="537"/>
      <c r="L149" s="538"/>
      <c r="M149" s="33" t="s">
        <v>0</v>
      </c>
    </row>
    <row r="150" spans="1:13" ht="13.5" customHeight="1">
      <c r="A150" s="534"/>
      <c r="B150" s="539" t="s">
        <v>48</v>
      </c>
      <c r="C150" s="536" t="s">
        <v>42</v>
      </c>
      <c r="D150" s="537"/>
      <c r="E150" s="538"/>
      <c r="F150" s="539" t="s">
        <v>52</v>
      </c>
      <c r="G150" s="536" t="s">
        <v>42</v>
      </c>
      <c r="H150" s="558"/>
      <c r="I150" s="539" t="s">
        <v>52</v>
      </c>
      <c r="J150" s="542" t="s">
        <v>42</v>
      </c>
      <c r="K150" s="543"/>
      <c r="L150" s="544"/>
      <c r="M150" s="34"/>
    </row>
    <row r="151" spans="1:13" ht="79.5" thickBot="1">
      <c r="A151" s="535"/>
      <c r="B151" s="540"/>
      <c r="C151" s="171" t="s">
        <v>49</v>
      </c>
      <c r="D151" s="171" t="s">
        <v>58</v>
      </c>
      <c r="E151" s="171" t="s">
        <v>59</v>
      </c>
      <c r="F151" s="541"/>
      <c r="G151" s="171" t="s">
        <v>57</v>
      </c>
      <c r="H151" s="171" t="s">
        <v>53</v>
      </c>
      <c r="I151" s="541"/>
      <c r="J151" s="171" t="s">
        <v>49</v>
      </c>
      <c r="K151" s="171" t="s">
        <v>50</v>
      </c>
      <c r="L151" s="171" t="s">
        <v>60</v>
      </c>
      <c r="M151" s="35"/>
    </row>
    <row r="152" spans="1:13" ht="15.75">
      <c r="A152" s="171" t="s">
        <v>75</v>
      </c>
      <c r="B152" s="117">
        <f>C152+D152+E152</f>
        <v>70629.7</v>
      </c>
      <c r="C152" s="36">
        <v>35591.1</v>
      </c>
      <c r="D152" s="36">
        <v>32138.6</v>
      </c>
      <c r="E152" s="36">
        <v>2900</v>
      </c>
      <c r="F152" s="36"/>
      <c r="G152" s="36"/>
      <c r="H152" s="36"/>
      <c r="I152" s="117">
        <f>J152+K152+L152</f>
        <v>0</v>
      </c>
      <c r="J152" s="36"/>
      <c r="K152" s="36"/>
      <c r="L152" s="35"/>
      <c r="M152" s="165">
        <f>B152+F152+I152</f>
        <v>70629.7</v>
      </c>
    </row>
    <row r="153" spans="1:13" ht="15.75">
      <c r="A153" s="171" t="s">
        <v>76</v>
      </c>
      <c r="B153" s="117">
        <f>C153+D153+E153</f>
        <v>73071.6</v>
      </c>
      <c r="C153" s="36">
        <v>36658.8</v>
      </c>
      <c r="D153" s="36">
        <v>33367.8</v>
      </c>
      <c r="E153" s="36">
        <v>3045</v>
      </c>
      <c r="F153" s="36"/>
      <c r="G153" s="36"/>
      <c r="H153" s="36"/>
      <c r="I153" s="117">
        <f>J153+K153+L153</f>
        <v>0</v>
      </c>
      <c r="J153" s="36"/>
      <c r="K153" s="36"/>
      <c r="L153" s="36"/>
      <c r="M153" s="165">
        <f>B153+F153+I153</f>
        <v>73071.6</v>
      </c>
    </row>
    <row r="154" spans="1:13" ht="15.75">
      <c r="A154" s="171" t="s">
        <v>77</v>
      </c>
      <c r="B154" s="117">
        <f>C154+D154+E154</f>
        <v>73568.70000000001</v>
      </c>
      <c r="C154" s="36">
        <v>36658.8</v>
      </c>
      <c r="D154" s="36">
        <v>33909.9</v>
      </c>
      <c r="E154" s="36">
        <v>2999.999999999999</v>
      </c>
      <c r="F154" s="36"/>
      <c r="G154" s="36"/>
      <c r="H154" s="36"/>
      <c r="I154" s="117">
        <f>J154+K154+L154</f>
        <v>0</v>
      </c>
      <c r="J154" s="36"/>
      <c r="K154" s="36"/>
      <c r="L154" s="36"/>
      <c r="M154" s="165">
        <f>B154+F154+I154</f>
        <v>73568.70000000001</v>
      </c>
    </row>
    <row r="155" spans="2:12" ht="4.5" customHeight="1"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</row>
    <row r="156" ht="15.75">
      <c r="A156" s="29" t="s">
        <v>37</v>
      </c>
    </row>
    <row r="157" spans="1:4" ht="22.5" customHeight="1" thickBot="1">
      <c r="A157" s="29" t="s">
        <v>26</v>
      </c>
      <c r="B157" s="38" t="s">
        <v>82</v>
      </c>
      <c r="C157" s="38"/>
      <c r="D157" s="38"/>
    </row>
    <row r="158" spans="1:10" ht="32.25" thickBot="1">
      <c r="A158" s="533" t="s">
        <v>38</v>
      </c>
      <c r="B158" s="546" t="s">
        <v>39</v>
      </c>
      <c r="C158" s="547"/>
      <c r="D158" s="548"/>
      <c r="E158" s="533" t="s">
        <v>40</v>
      </c>
      <c r="F158" s="178" t="s">
        <v>10</v>
      </c>
      <c r="G158" s="552" t="s">
        <v>11</v>
      </c>
      <c r="H158" s="553"/>
      <c r="I158" s="553"/>
      <c r="J158" s="554"/>
    </row>
    <row r="159" spans="1:10" ht="16.5" thickBot="1">
      <c r="A159" s="535"/>
      <c r="B159" s="549"/>
      <c r="C159" s="550"/>
      <c r="D159" s="551"/>
      <c r="E159" s="535"/>
      <c r="F159" s="180" t="s">
        <v>73</v>
      </c>
      <c r="G159" s="180" t="s">
        <v>74</v>
      </c>
      <c r="H159" s="180" t="s">
        <v>75</v>
      </c>
      <c r="I159" s="180" t="s">
        <v>76</v>
      </c>
      <c r="J159" s="180" t="s">
        <v>77</v>
      </c>
    </row>
    <row r="160" spans="1:10" ht="38.25">
      <c r="A160" s="118" t="s">
        <v>372</v>
      </c>
      <c r="B160" s="173"/>
      <c r="C160" s="173"/>
      <c r="D160" s="173"/>
      <c r="E160" s="173" t="s">
        <v>373</v>
      </c>
      <c r="F160" s="173">
        <v>100</v>
      </c>
      <c r="G160" s="12">
        <v>120</v>
      </c>
      <c r="H160" s="173">
        <v>180</v>
      </c>
      <c r="I160" s="173">
        <v>200</v>
      </c>
      <c r="J160" s="173">
        <v>200</v>
      </c>
    </row>
    <row r="163" spans="1:13" ht="20.25" customHeight="1">
      <c r="A163" s="525" t="s">
        <v>22</v>
      </c>
      <c r="B163" s="526"/>
      <c r="C163" s="526"/>
      <c r="D163" s="526"/>
      <c r="E163" s="526"/>
      <c r="F163" s="526"/>
      <c r="G163" s="526"/>
      <c r="H163" s="526"/>
      <c r="I163" s="526"/>
      <c r="J163" s="526"/>
      <c r="K163" s="526"/>
      <c r="L163" s="526"/>
      <c r="M163" s="526"/>
    </row>
    <row r="164" ht="1.5" customHeight="1" thickBot="1"/>
    <row r="165" spans="1:12" ht="24" customHeight="1" thickBot="1">
      <c r="A165" s="17" t="s">
        <v>23</v>
      </c>
      <c r="B165" s="527" t="s">
        <v>160</v>
      </c>
      <c r="C165" s="498"/>
      <c r="D165" s="498"/>
      <c r="E165" s="498"/>
      <c r="F165" s="498"/>
      <c r="G165" s="498"/>
      <c r="H165" s="498"/>
      <c r="I165" s="498"/>
      <c r="J165" s="498"/>
      <c r="K165" s="498"/>
      <c r="L165" s="498"/>
    </row>
    <row r="166" spans="1:12" ht="20.25" customHeight="1" thickBot="1">
      <c r="A166" s="16" t="s">
        <v>24</v>
      </c>
      <c r="B166" s="527" t="s">
        <v>175</v>
      </c>
      <c r="C166" s="498"/>
      <c r="D166" s="498"/>
      <c r="E166" s="498"/>
      <c r="F166" s="498"/>
      <c r="G166" s="498"/>
      <c r="H166" s="498"/>
      <c r="I166" s="498"/>
      <c r="J166" s="498"/>
      <c r="K166" s="498"/>
      <c r="L166" s="498"/>
    </row>
    <row r="167" spans="1:12" ht="29.25" customHeight="1" thickBot="1">
      <c r="A167" s="14" t="s">
        <v>25</v>
      </c>
      <c r="B167" s="527" t="s">
        <v>523</v>
      </c>
      <c r="C167" s="498"/>
      <c r="D167" s="498"/>
      <c r="E167" s="498"/>
      <c r="F167" s="498"/>
      <c r="G167" s="498"/>
      <c r="H167" s="498"/>
      <c r="I167" s="498"/>
      <c r="J167" s="498"/>
      <c r="K167" s="498"/>
      <c r="L167" s="498"/>
    </row>
    <row r="168" spans="1:12" ht="29.25" customHeight="1" thickBot="1">
      <c r="A168" s="15" t="s">
        <v>27</v>
      </c>
      <c r="B168" s="528" t="s">
        <v>522</v>
      </c>
      <c r="C168" s="528"/>
      <c r="D168" s="528"/>
      <c r="E168" s="528"/>
      <c r="F168" s="528"/>
      <c r="G168" s="528"/>
      <c r="H168" s="528"/>
      <c r="I168" s="528"/>
      <c r="J168" s="528"/>
      <c r="K168" s="528"/>
      <c r="L168" s="527"/>
    </row>
    <row r="169" spans="1:12" ht="32.25" customHeight="1" thickBot="1">
      <c r="A169" s="16" t="s">
        <v>28</v>
      </c>
      <c r="B169" s="11" t="s">
        <v>161</v>
      </c>
      <c r="C169" s="529" t="s">
        <v>29</v>
      </c>
      <c r="D169" s="527"/>
      <c r="E169" s="177"/>
      <c r="F169" s="529" t="s">
        <v>30</v>
      </c>
      <c r="G169" s="528"/>
      <c r="H169" s="528"/>
      <c r="I169" s="527"/>
      <c r="J169" s="528" t="s">
        <v>31</v>
      </c>
      <c r="K169" s="528"/>
      <c r="L169" s="528"/>
    </row>
    <row r="170" spans="1:12" ht="64.5" customHeight="1" thickBot="1">
      <c r="A170" s="16" t="s">
        <v>32</v>
      </c>
      <c r="B170" s="530" t="s">
        <v>174</v>
      </c>
      <c r="C170" s="531"/>
      <c r="D170" s="531"/>
      <c r="E170" s="531"/>
      <c r="F170" s="531"/>
      <c r="G170" s="531"/>
      <c r="H170" s="531"/>
      <c r="I170" s="531"/>
      <c r="J170" s="531"/>
      <c r="K170" s="531"/>
      <c r="L170" s="531"/>
    </row>
    <row r="171" spans="1:12" ht="32.25" customHeight="1" thickBot="1">
      <c r="A171" s="16" t="s">
        <v>33</v>
      </c>
      <c r="B171" s="532" t="s">
        <v>169</v>
      </c>
      <c r="C171" s="498"/>
      <c r="D171" s="498"/>
      <c r="E171" s="498"/>
      <c r="F171" s="498"/>
      <c r="G171" s="498"/>
      <c r="H171" s="498"/>
      <c r="I171" s="498"/>
      <c r="J171" s="498"/>
      <c r="K171" s="498"/>
      <c r="L171" s="498"/>
    </row>
    <row r="172" ht="0.75" customHeight="1"/>
    <row r="173" ht="20.25" customHeight="1">
      <c r="A173" s="175" t="s">
        <v>34</v>
      </c>
    </row>
    <row r="174" spans="1:12" ht="18.75" customHeight="1" thickBot="1">
      <c r="A174" s="29" t="s">
        <v>26</v>
      </c>
      <c r="L174" s="30" t="s">
        <v>35</v>
      </c>
    </row>
    <row r="175" spans="1:13" ht="27.75" customHeight="1">
      <c r="A175" s="533" t="s">
        <v>36</v>
      </c>
      <c r="B175" s="536" t="s">
        <v>44</v>
      </c>
      <c r="C175" s="537"/>
      <c r="D175" s="537"/>
      <c r="E175" s="174"/>
      <c r="F175" s="497" t="s">
        <v>45</v>
      </c>
      <c r="G175" s="497"/>
      <c r="H175" s="497"/>
      <c r="I175" s="536" t="s">
        <v>43</v>
      </c>
      <c r="J175" s="537"/>
      <c r="K175" s="537"/>
      <c r="L175" s="538"/>
      <c r="M175" s="33" t="s">
        <v>0</v>
      </c>
    </row>
    <row r="176" spans="1:13" ht="13.5" customHeight="1">
      <c r="A176" s="534"/>
      <c r="B176" s="539" t="s">
        <v>48</v>
      </c>
      <c r="C176" s="536" t="s">
        <v>42</v>
      </c>
      <c r="D176" s="537"/>
      <c r="E176" s="538"/>
      <c r="F176" s="539" t="s">
        <v>52</v>
      </c>
      <c r="G176" s="536" t="s">
        <v>42</v>
      </c>
      <c r="H176" s="558"/>
      <c r="I176" s="539" t="s">
        <v>52</v>
      </c>
      <c r="J176" s="542" t="s">
        <v>42</v>
      </c>
      <c r="K176" s="543"/>
      <c r="L176" s="544"/>
      <c r="M176" s="34"/>
    </row>
    <row r="177" spans="1:13" ht="79.5" thickBot="1">
      <c r="A177" s="535"/>
      <c r="B177" s="540"/>
      <c r="C177" s="171" t="s">
        <v>49</v>
      </c>
      <c r="D177" s="171" t="s">
        <v>58</v>
      </c>
      <c r="E177" s="171" t="s">
        <v>59</v>
      </c>
      <c r="F177" s="541"/>
      <c r="G177" s="171" t="s">
        <v>57</v>
      </c>
      <c r="H177" s="171" t="s">
        <v>53</v>
      </c>
      <c r="I177" s="541"/>
      <c r="J177" s="171" t="s">
        <v>49</v>
      </c>
      <c r="K177" s="171" t="s">
        <v>50</v>
      </c>
      <c r="L177" s="171" t="s">
        <v>60</v>
      </c>
      <c r="M177" s="35"/>
    </row>
    <row r="178" spans="1:13" ht="15.75">
      <c r="A178" s="171" t="s">
        <v>75</v>
      </c>
      <c r="B178" s="117">
        <f>C178+D178+E178</f>
        <v>8730.7</v>
      </c>
      <c r="C178" s="36">
        <v>5541.900000000001</v>
      </c>
      <c r="D178" s="36">
        <v>3188.8</v>
      </c>
      <c r="E178" s="36"/>
      <c r="F178" s="36"/>
      <c r="G178" s="36"/>
      <c r="H178" s="36"/>
      <c r="I178" s="117">
        <f>J178+K178+L178</f>
        <v>9472.7</v>
      </c>
      <c r="J178" s="36">
        <v>6206.8</v>
      </c>
      <c r="K178" s="36">
        <v>3265.9</v>
      </c>
      <c r="L178" s="35"/>
      <c r="M178" s="165">
        <f>B178+F178+I178</f>
        <v>18203.4</v>
      </c>
    </row>
    <row r="179" spans="1:13" ht="15.75">
      <c r="A179" s="171" t="s">
        <v>76</v>
      </c>
      <c r="B179" s="117">
        <f>C179+D179+E179</f>
        <v>9019</v>
      </c>
      <c r="C179" s="36">
        <v>5708.2</v>
      </c>
      <c r="D179" s="36">
        <v>3310.8</v>
      </c>
      <c r="E179" s="36"/>
      <c r="F179" s="36"/>
      <c r="G179" s="36"/>
      <c r="H179" s="36"/>
      <c r="I179" s="117">
        <f>J179+K179+L179</f>
        <v>9851.6</v>
      </c>
      <c r="J179" s="36">
        <v>6455.1</v>
      </c>
      <c r="K179" s="36">
        <v>3396.5</v>
      </c>
      <c r="L179" s="35"/>
      <c r="M179" s="165">
        <f>B179+F179+I179</f>
        <v>18870.6</v>
      </c>
    </row>
    <row r="180" spans="1:13" ht="15.75">
      <c r="A180" s="171" t="s">
        <v>77</v>
      </c>
      <c r="B180" s="117">
        <f>C180+D180+E180</f>
        <v>9072.7</v>
      </c>
      <c r="C180" s="36">
        <v>5708.2</v>
      </c>
      <c r="D180" s="36">
        <v>3364.5</v>
      </c>
      <c r="E180" s="36"/>
      <c r="F180" s="36"/>
      <c r="G180" s="36"/>
      <c r="H180" s="36"/>
      <c r="I180" s="117">
        <f>J180+K180+L180</f>
        <v>10300.6</v>
      </c>
      <c r="J180" s="36">
        <v>6768.3</v>
      </c>
      <c r="K180" s="36">
        <v>3532.3</v>
      </c>
      <c r="L180" s="35"/>
      <c r="M180" s="165">
        <f>B180+F180+I180</f>
        <v>19373.300000000003</v>
      </c>
    </row>
    <row r="181" spans="2:12" ht="4.5" customHeight="1">
      <c r="B181" s="183"/>
      <c r="C181" s="183"/>
      <c r="D181" s="183"/>
      <c r="E181" s="183"/>
      <c r="F181" s="183"/>
      <c r="G181" s="183"/>
      <c r="H181" s="183"/>
      <c r="I181" s="183"/>
      <c r="J181" s="183"/>
      <c r="K181" s="183"/>
      <c r="L181" s="183"/>
    </row>
    <row r="182" ht="15.75">
      <c r="A182" s="29" t="s">
        <v>37</v>
      </c>
    </row>
    <row r="183" spans="1:4" ht="22.5" customHeight="1" thickBot="1">
      <c r="A183" s="29" t="s">
        <v>26</v>
      </c>
      <c r="B183" s="38" t="s">
        <v>83</v>
      </c>
      <c r="C183" s="38"/>
      <c r="D183" s="38"/>
    </row>
    <row r="184" spans="1:10" ht="32.25" thickBot="1">
      <c r="A184" s="533" t="s">
        <v>38</v>
      </c>
      <c r="B184" s="546" t="s">
        <v>39</v>
      </c>
      <c r="C184" s="547"/>
      <c r="D184" s="548"/>
      <c r="E184" s="533" t="s">
        <v>40</v>
      </c>
      <c r="F184" s="178" t="s">
        <v>10</v>
      </c>
      <c r="G184" s="552" t="s">
        <v>11</v>
      </c>
      <c r="H184" s="553"/>
      <c r="I184" s="553"/>
      <c r="J184" s="554"/>
    </row>
    <row r="185" spans="1:10" ht="16.5" thickBot="1">
      <c r="A185" s="535"/>
      <c r="B185" s="549"/>
      <c r="C185" s="550"/>
      <c r="D185" s="551"/>
      <c r="E185" s="535"/>
      <c r="F185" s="180" t="s">
        <v>73</v>
      </c>
      <c r="G185" s="180" t="s">
        <v>74</v>
      </c>
      <c r="H185" s="180" t="s">
        <v>75</v>
      </c>
      <c r="I185" s="180" t="s">
        <v>76</v>
      </c>
      <c r="J185" s="180" t="s">
        <v>77</v>
      </c>
    </row>
    <row r="186" spans="1:10" ht="111" customHeight="1">
      <c r="A186" s="118" t="s">
        <v>423</v>
      </c>
      <c r="B186" s="591"/>
      <c r="C186" s="592"/>
      <c r="D186" s="593"/>
      <c r="E186" s="173" t="s">
        <v>71</v>
      </c>
      <c r="F186" s="173">
        <v>60</v>
      </c>
      <c r="G186" s="12">
        <v>65</v>
      </c>
      <c r="H186" s="173">
        <v>70</v>
      </c>
      <c r="I186" s="173">
        <v>75</v>
      </c>
      <c r="J186" s="173">
        <v>80</v>
      </c>
    </row>
    <row r="190" ht="16.5" thickBot="1"/>
    <row r="191" spans="1:13" ht="15.75">
      <c r="A191" s="566" t="s">
        <v>36</v>
      </c>
      <c r="B191" s="569" t="s">
        <v>44</v>
      </c>
      <c r="C191" s="570"/>
      <c r="D191" s="570"/>
      <c r="E191" s="247"/>
      <c r="F191" s="571" t="s">
        <v>45</v>
      </c>
      <c r="G191" s="571"/>
      <c r="H191" s="571"/>
      <c r="I191" s="569" t="s">
        <v>43</v>
      </c>
      <c r="J191" s="570"/>
      <c r="K191" s="570"/>
      <c r="L191" s="572"/>
      <c r="M191" s="248" t="s">
        <v>0</v>
      </c>
    </row>
    <row r="192" spans="1:13" ht="15.75">
      <c r="A192" s="567"/>
      <c r="B192" s="573" t="s">
        <v>48</v>
      </c>
      <c r="C192" s="569" t="s">
        <v>42</v>
      </c>
      <c r="D192" s="570"/>
      <c r="E192" s="572"/>
      <c r="F192" s="573" t="s">
        <v>52</v>
      </c>
      <c r="G192" s="569" t="s">
        <v>42</v>
      </c>
      <c r="H192" s="576"/>
      <c r="I192" s="573" t="s">
        <v>52</v>
      </c>
      <c r="J192" s="577" t="s">
        <v>42</v>
      </c>
      <c r="K192" s="578"/>
      <c r="L192" s="579"/>
      <c r="M192" s="249"/>
    </row>
    <row r="193" spans="1:13" ht="79.5" thickBot="1">
      <c r="A193" s="568"/>
      <c r="B193" s="574"/>
      <c r="C193" s="250" t="s">
        <v>49</v>
      </c>
      <c r="D193" s="250" t="s">
        <v>58</v>
      </c>
      <c r="E193" s="250" t="s">
        <v>59</v>
      </c>
      <c r="F193" s="575"/>
      <c r="G193" s="250" t="s">
        <v>57</v>
      </c>
      <c r="H193" s="250" t="s">
        <v>53</v>
      </c>
      <c r="I193" s="575"/>
      <c r="J193" s="250" t="s">
        <v>49</v>
      </c>
      <c r="K193" s="250" t="s">
        <v>50</v>
      </c>
      <c r="L193" s="250" t="s">
        <v>60</v>
      </c>
      <c r="M193" s="251"/>
    </row>
    <row r="194" spans="1:13" ht="15.75">
      <c r="A194" s="250" t="s">
        <v>75</v>
      </c>
      <c r="B194" s="252">
        <f>C194+D194+E194</f>
        <v>808100.2000000001</v>
      </c>
      <c r="C194" s="253">
        <f>C19+C46+C73+C100+C152+C178+C127</f>
        <v>95489.9</v>
      </c>
      <c r="D194" s="253">
        <f>D19+D46+D73+D100+D152+D178+D127</f>
        <v>709710.3</v>
      </c>
      <c r="E194" s="253">
        <f>E19+E46+E73+E100+E152+E178+E127</f>
        <v>2900</v>
      </c>
      <c r="F194" s="253"/>
      <c r="G194" s="253"/>
      <c r="H194" s="253"/>
      <c r="I194" s="252">
        <f>J194+K194+L194</f>
        <v>220156</v>
      </c>
      <c r="J194" s="253">
        <f>J19+J46+J73+J100+J152+J178+J127</f>
        <v>29804.1</v>
      </c>
      <c r="K194" s="253">
        <f>K19+K46+K73+K100+K152+K178+K127</f>
        <v>186451.9</v>
      </c>
      <c r="L194" s="253">
        <f>L19+L46+L73+L100+L152+L178+L127</f>
        <v>3900</v>
      </c>
      <c r="M194" s="254">
        <f>B194+F194+I194</f>
        <v>1028256.2000000001</v>
      </c>
    </row>
    <row r="195" spans="1:13" ht="15.75">
      <c r="A195" s="250" t="s">
        <v>76</v>
      </c>
      <c r="B195" s="252">
        <f>C195+D195+E195</f>
        <v>838253.2000000001</v>
      </c>
      <c r="C195" s="253">
        <f>C20+C47+C74+C101+C153+C179+C128</f>
        <v>98354.7</v>
      </c>
      <c r="D195" s="253">
        <f>D20+D47+D74+D101+D153+D179+D128</f>
        <v>736853.5000000001</v>
      </c>
      <c r="E195" s="253">
        <f>E20+E47+E74+E101+E153+E179+E128</f>
        <v>3045</v>
      </c>
      <c r="F195" s="253"/>
      <c r="G195" s="253"/>
      <c r="H195" s="253"/>
      <c r="I195" s="252">
        <f>J195+K195+L195</f>
        <v>228962.09999999998</v>
      </c>
      <c r="J195" s="253">
        <f>J20+J47+J74+J101+J153+J179+J128</f>
        <v>30996.199999999997</v>
      </c>
      <c r="K195" s="253">
        <f>K20+K47+K74+K101+K153+K179+K128</f>
        <v>193909.9</v>
      </c>
      <c r="L195" s="253">
        <f>L20+L47+L74+L101+L153+L179+L128</f>
        <v>4056</v>
      </c>
      <c r="M195" s="254">
        <f>B195+F195+I195</f>
        <v>1067215.3</v>
      </c>
    </row>
    <row r="196" spans="1:13" ht="15.75">
      <c r="A196" s="250" t="s">
        <v>77</v>
      </c>
      <c r="B196" s="252">
        <f>C196+D196+E196</f>
        <v>850180.2</v>
      </c>
      <c r="C196" s="253">
        <f>C21+C48+C75+C102+C154+C180+C129</f>
        <v>98354.7</v>
      </c>
      <c r="D196" s="253">
        <f>D21+D48+D75+D102+D154+D180+D129</f>
        <v>748825.5</v>
      </c>
      <c r="E196" s="253">
        <f>E21+E48+E75+E102+E154+E180+E129</f>
        <v>2999.999999999999</v>
      </c>
      <c r="F196" s="253"/>
      <c r="G196" s="253"/>
      <c r="H196" s="253"/>
      <c r="I196" s="252">
        <f>J196+K196+L196</f>
        <v>238384</v>
      </c>
      <c r="J196" s="253">
        <f>J21+J48+J75+J102+J154+J180+J129</f>
        <v>32499.999999999996</v>
      </c>
      <c r="K196" s="253">
        <f>K21+K48+K75+K102+K154+K180+K129</f>
        <v>201666</v>
      </c>
      <c r="L196" s="253">
        <f>L21+L48+L75+L102+L154+L180+L129</f>
        <v>4218</v>
      </c>
      <c r="M196" s="254">
        <f>B196+F196+I196</f>
        <v>1088564.2</v>
      </c>
    </row>
    <row r="198" spans="3:13" ht="15.75">
      <c r="C198" s="319"/>
      <c r="D198" s="319"/>
      <c r="E198" s="319"/>
      <c r="J198" s="319"/>
      <c r="K198" s="319"/>
      <c r="L198" s="319"/>
      <c r="M198" s="319"/>
    </row>
    <row r="199" spans="3:12" ht="15.75">
      <c r="C199" s="319"/>
      <c r="D199" s="319"/>
      <c r="E199" s="319"/>
      <c r="J199" s="319"/>
      <c r="K199" s="319"/>
      <c r="L199" s="319"/>
    </row>
    <row r="200" spans="2:13" ht="15.75">
      <c r="B200" s="209"/>
      <c r="C200" s="209"/>
      <c r="D200" s="209"/>
      <c r="E200" s="209"/>
      <c r="I200" s="209"/>
      <c r="J200" s="209"/>
      <c r="K200" s="209"/>
      <c r="L200" s="209"/>
      <c r="M200" s="209"/>
    </row>
    <row r="202" spans="2:13" ht="15.75">
      <c r="B202" s="209"/>
      <c r="C202" s="209"/>
      <c r="D202" s="209"/>
      <c r="E202" s="209"/>
      <c r="I202" s="209"/>
      <c r="J202" s="209"/>
      <c r="K202" s="209"/>
      <c r="L202" s="209"/>
      <c r="M202" s="209"/>
    </row>
    <row r="204" spans="2:13" ht="15.75">
      <c r="B204" s="209"/>
      <c r="C204" s="209"/>
      <c r="D204" s="209"/>
      <c r="E204" s="209"/>
      <c r="I204" s="209"/>
      <c r="J204" s="209"/>
      <c r="K204" s="209"/>
      <c r="L204" s="209"/>
      <c r="M204" s="209"/>
    </row>
  </sheetData>
  <sheetProtection/>
  <mergeCells count="199">
    <mergeCell ref="B108:D108"/>
    <mergeCell ref="I192:I193"/>
    <mergeCell ref="J192:L192"/>
    <mergeCell ref="A191:A193"/>
    <mergeCell ref="B191:D191"/>
    <mergeCell ref="F191:H191"/>
    <mergeCell ref="I191:L191"/>
    <mergeCell ref="B192:B193"/>
    <mergeCell ref="C192:E192"/>
    <mergeCell ref="F192:F193"/>
    <mergeCell ref="G192:H192"/>
    <mergeCell ref="B186:D186"/>
    <mergeCell ref="I176:I177"/>
    <mergeCell ref="J176:L176"/>
    <mergeCell ref="A184:A185"/>
    <mergeCell ref="B184:D185"/>
    <mergeCell ref="E184:E185"/>
    <mergeCell ref="G184:J184"/>
    <mergeCell ref="B170:L170"/>
    <mergeCell ref="B171:L171"/>
    <mergeCell ref="A175:A177"/>
    <mergeCell ref="B175:D175"/>
    <mergeCell ref="F175:H175"/>
    <mergeCell ref="I175:L175"/>
    <mergeCell ref="B176:B177"/>
    <mergeCell ref="C176:E176"/>
    <mergeCell ref="F176:F177"/>
    <mergeCell ref="G176:H176"/>
    <mergeCell ref="B165:L165"/>
    <mergeCell ref="B166:L166"/>
    <mergeCell ref="B167:L167"/>
    <mergeCell ref="B168:L168"/>
    <mergeCell ref="C169:D169"/>
    <mergeCell ref="F169:I169"/>
    <mergeCell ref="J169:L169"/>
    <mergeCell ref="J150:L150"/>
    <mergeCell ref="A158:A159"/>
    <mergeCell ref="B158:D159"/>
    <mergeCell ref="E158:E159"/>
    <mergeCell ref="G158:J158"/>
    <mergeCell ref="A163:M163"/>
    <mergeCell ref="B145:L145"/>
    <mergeCell ref="A149:A151"/>
    <mergeCell ref="B149:D149"/>
    <mergeCell ref="F149:H149"/>
    <mergeCell ref="I149:L149"/>
    <mergeCell ref="B150:B151"/>
    <mergeCell ref="C150:E150"/>
    <mergeCell ref="F150:F151"/>
    <mergeCell ref="G150:H150"/>
    <mergeCell ref="I150:I151"/>
    <mergeCell ref="B141:L141"/>
    <mergeCell ref="B142:L142"/>
    <mergeCell ref="C143:D143"/>
    <mergeCell ref="F143:I143"/>
    <mergeCell ref="J143:L143"/>
    <mergeCell ref="B144:L144"/>
    <mergeCell ref="B109:D109"/>
    <mergeCell ref="B110:D110"/>
    <mergeCell ref="B139:L139"/>
    <mergeCell ref="B140:L140"/>
    <mergeCell ref="A113:L113"/>
    <mergeCell ref="B114:L114"/>
    <mergeCell ref="B115:L115"/>
    <mergeCell ref="B116:L116"/>
    <mergeCell ref="B117:L117"/>
    <mergeCell ref="C118:D118"/>
    <mergeCell ref="F118:I118"/>
    <mergeCell ref="J118:L118"/>
    <mergeCell ref="B119:L119"/>
    <mergeCell ref="B120:L120"/>
    <mergeCell ref="A124:A126"/>
    <mergeCell ref="B124:D124"/>
    <mergeCell ref="F124:H124"/>
    <mergeCell ref="I124:L124"/>
    <mergeCell ref="I98:I99"/>
    <mergeCell ref="J98:L98"/>
    <mergeCell ref="A106:A107"/>
    <mergeCell ref="B106:D107"/>
    <mergeCell ref="E106:E107"/>
    <mergeCell ref="G106:J106"/>
    <mergeCell ref="B92:L92"/>
    <mergeCell ref="B93:L93"/>
    <mergeCell ref="A97:A99"/>
    <mergeCell ref="B97:D97"/>
    <mergeCell ref="F97:H97"/>
    <mergeCell ref="I97:L97"/>
    <mergeCell ref="B98:B99"/>
    <mergeCell ref="C98:E98"/>
    <mergeCell ref="F98:F99"/>
    <mergeCell ref="G98:H98"/>
    <mergeCell ref="A85:M85"/>
    <mergeCell ref="B87:L87"/>
    <mergeCell ref="B88:L88"/>
    <mergeCell ref="B89:L89"/>
    <mergeCell ref="B90:L90"/>
    <mergeCell ref="C91:D91"/>
    <mergeCell ref="F91:I91"/>
    <mergeCell ref="J91:L91"/>
    <mergeCell ref="I71:I72"/>
    <mergeCell ref="J71:L71"/>
    <mergeCell ref="A79:A80"/>
    <mergeCell ref="B79:D80"/>
    <mergeCell ref="E79:E80"/>
    <mergeCell ref="G79:J79"/>
    <mergeCell ref="B81:D81"/>
    <mergeCell ref="B82:D82"/>
    <mergeCell ref="B65:L65"/>
    <mergeCell ref="B66:L66"/>
    <mergeCell ref="A70:A72"/>
    <mergeCell ref="B70:D70"/>
    <mergeCell ref="F70:H70"/>
    <mergeCell ref="I70:L70"/>
    <mergeCell ref="B71:B72"/>
    <mergeCell ref="C71:E71"/>
    <mergeCell ref="F71:F72"/>
    <mergeCell ref="G71:H71"/>
    <mergeCell ref="A58:M58"/>
    <mergeCell ref="B60:L60"/>
    <mergeCell ref="B61:L61"/>
    <mergeCell ref="B62:L62"/>
    <mergeCell ref="B63:L63"/>
    <mergeCell ref="C64:D64"/>
    <mergeCell ref="F64:I64"/>
    <mergeCell ref="J64:L64"/>
    <mergeCell ref="I44:I45"/>
    <mergeCell ref="J44:L44"/>
    <mergeCell ref="A52:A53"/>
    <mergeCell ref="B52:D53"/>
    <mergeCell ref="E52:E53"/>
    <mergeCell ref="G52:J52"/>
    <mergeCell ref="B38:L38"/>
    <mergeCell ref="B39:L39"/>
    <mergeCell ref="A43:A45"/>
    <mergeCell ref="B43:D43"/>
    <mergeCell ref="F43:H43"/>
    <mergeCell ref="I43:L43"/>
    <mergeCell ref="B44:B45"/>
    <mergeCell ref="C44:E44"/>
    <mergeCell ref="F44:F45"/>
    <mergeCell ref="G44:H44"/>
    <mergeCell ref="B33:L33"/>
    <mergeCell ref="B34:L34"/>
    <mergeCell ref="B35:L35"/>
    <mergeCell ref="B36:L36"/>
    <mergeCell ref="C37:D37"/>
    <mergeCell ref="F37:I37"/>
    <mergeCell ref="J37:L37"/>
    <mergeCell ref="J17:L17"/>
    <mergeCell ref="A25:A26"/>
    <mergeCell ref="B25:D26"/>
    <mergeCell ref="E25:E26"/>
    <mergeCell ref="G25:J25"/>
    <mergeCell ref="A31:M3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B12:L12"/>
    <mergeCell ref="A16:A18"/>
    <mergeCell ref="B16:D16"/>
    <mergeCell ref="F16:H16"/>
    <mergeCell ref="I16:L16"/>
    <mergeCell ref="B17:B18"/>
    <mergeCell ref="C17:E17"/>
    <mergeCell ref="F17:F18"/>
    <mergeCell ref="G17:H17"/>
    <mergeCell ref="I17:I18"/>
    <mergeCell ref="B15:K15"/>
    <mergeCell ref="B8:L8"/>
    <mergeCell ref="B9:L9"/>
    <mergeCell ref="C10:D10"/>
    <mergeCell ref="F10:I10"/>
    <mergeCell ref="J10:L10"/>
    <mergeCell ref="B11:L11"/>
    <mergeCell ref="H1:M1"/>
    <mergeCell ref="H2:M2"/>
    <mergeCell ref="H3:M3"/>
    <mergeCell ref="A4:M4"/>
    <mergeCell ref="B6:L6"/>
    <mergeCell ref="B7:L7"/>
    <mergeCell ref="B135:D135"/>
    <mergeCell ref="B125:B126"/>
    <mergeCell ref="C125:E125"/>
    <mergeCell ref="F125:F126"/>
    <mergeCell ref="G125:H125"/>
    <mergeCell ref="I125:I126"/>
    <mergeCell ref="J125:L125"/>
    <mergeCell ref="A133:A134"/>
    <mergeCell ref="B133:D134"/>
    <mergeCell ref="E133:E134"/>
    <mergeCell ref="G133:J133"/>
  </mergeCells>
  <printOptions/>
  <pageMargins left="0.984251968503937" right="0.3937007874015748" top="0.1968503937007874" bottom="0.3937007874015748" header="0.31496062992125984" footer="0.11811023622047245"/>
  <pageSetup fitToHeight="0" horizontalDpi="600" verticalDpi="600" orientation="landscape" paperSize="9" scale="74" r:id="rId1"/>
  <headerFooter>
    <oddFooter>&amp;R&amp;"Arial,курсив"&amp;8&amp;A  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9"/>
  <sheetViews>
    <sheetView zoomScale="90" zoomScaleNormal="90" zoomScaleSheetLayoutView="100" zoomScalePageLayoutView="0" workbookViewId="0" topLeftCell="A37">
      <selection activeCell="M14" sqref="M14"/>
    </sheetView>
  </sheetViews>
  <sheetFormatPr defaultColWidth="9.140625" defaultRowHeight="12.75"/>
  <cols>
    <col min="1" max="1" width="19.00390625" style="24" customWidth="1"/>
    <col min="2" max="2" width="12.8515625" style="24" customWidth="1"/>
    <col min="3" max="3" width="11.28125" style="24" bestFit="1" customWidth="1"/>
    <col min="4" max="4" width="11.8515625" style="24" bestFit="1" customWidth="1"/>
    <col min="5" max="5" width="11.57421875" style="24" customWidth="1"/>
    <col min="6" max="6" width="11.00390625" style="24" customWidth="1"/>
    <col min="7" max="7" width="11.8515625" style="24" customWidth="1"/>
    <col min="8" max="9" width="11.00390625" style="24" customWidth="1"/>
    <col min="10" max="10" width="11.8515625" style="24" customWidth="1"/>
    <col min="11" max="11" width="12.28125" style="24" customWidth="1"/>
    <col min="12" max="12" width="12.140625" style="24" customWidth="1"/>
    <col min="13" max="13" width="12.8515625" style="24" customWidth="1"/>
    <col min="14" max="16" width="9.140625" style="24" customWidth="1"/>
    <col min="17" max="17" width="11.00390625" style="24" bestFit="1" customWidth="1"/>
    <col min="18" max="16384" width="9.140625" style="24" customWidth="1"/>
  </cols>
  <sheetData>
    <row r="1" spans="1:14" ht="31.5" customHeight="1">
      <c r="A1" s="23" t="s">
        <v>61</v>
      </c>
      <c r="H1" s="584" t="s">
        <v>69</v>
      </c>
      <c r="I1" s="584"/>
      <c r="J1" s="584"/>
      <c r="K1" s="584"/>
      <c r="L1" s="584"/>
      <c r="M1" s="584"/>
      <c r="N1" s="25"/>
    </row>
    <row r="2" spans="1:14" ht="17.25" customHeight="1">
      <c r="A2" s="176"/>
      <c r="H2" s="584" t="s">
        <v>66</v>
      </c>
      <c r="I2" s="584"/>
      <c r="J2" s="584"/>
      <c r="K2" s="584"/>
      <c r="L2" s="584"/>
      <c r="M2" s="584"/>
      <c r="N2" s="25"/>
    </row>
    <row r="3" spans="1:14" ht="15.75" customHeight="1">
      <c r="A3" s="176"/>
      <c r="H3" s="584" t="s">
        <v>67</v>
      </c>
      <c r="I3" s="584"/>
      <c r="J3" s="584"/>
      <c r="K3" s="584"/>
      <c r="L3" s="584"/>
      <c r="M3" s="584"/>
      <c r="N3" s="25"/>
    </row>
    <row r="4" spans="1:14" ht="20.25" customHeight="1">
      <c r="A4" s="525" t="s">
        <v>22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25"/>
    </row>
    <row r="5" ht="1.5" customHeight="1" thickBot="1"/>
    <row r="6" spans="1:12" ht="24" customHeight="1" thickBot="1">
      <c r="A6" s="17" t="s">
        <v>23</v>
      </c>
      <c r="B6" s="527" t="s">
        <v>160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</row>
    <row r="7" spans="1:12" ht="32.25" customHeight="1" thickBot="1">
      <c r="A7" s="16" t="s">
        <v>24</v>
      </c>
      <c r="B7" s="527" t="s">
        <v>464</v>
      </c>
      <c r="C7" s="498"/>
      <c r="D7" s="498"/>
      <c r="E7" s="498"/>
      <c r="F7" s="498"/>
      <c r="G7" s="498"/>
      <c r="H7" s="498"/>
      <c r="I7" s="498"/>
      <c r="J7" s="498"/>
      <c r="K7" s="498"/>
      <c r="L7" s="498"/>
    </row>
    <row r="8" spans="1:12" ht="28.5" customHeight="1" thickBot="1">
      <c r="A8" s="14" t="s">
        <v>25</v>
      </c>
      <c r="B8" s="527" t="s">
        <v>187</v>
      </c>
      <c r="C8" s="498"/>
      <c r="D8" s="498"/>
      <c r="E8" s="498"/>
      <c r="F8" s="498"/>
      <c r="G8" s="498"/>
      <c r="H8" s="498"/>
      <c r="I8" s="498"/>
      <c r="J8" s="498"/>
      <c r="K8" s="498"/>
      <c r="L8" s="498"/>
    </row>
    <row r="9" spans="1:12" ht="29.25" customHeight="1" thickBot="1">
      <c r="A9" s="15" t="s">
        <v>27</v>
      </c>
      <c r="B9" s="528" t="s">
        <v>317</v>
      </c>
      <c r="C9" s="528"/>
      <c r="D9" s="528"/>
      <c r="E9" s="528"/>
      <c r="F9" s="528"/>
      <c r="G9" s="528"/>
      <c r="H9" s="528"/>
      <c r="I9" s="528"/>
      <c r="J9" s="528"/>
      <c r="K9" s="528"/>
      <c r="L9" s="527"/>
    </row>
    <row r="10" spans="1:12" ht="32.25" customHeight="1" thickBot="1">
      <c r="A10" s="16" t="s">
        <v>28</v>
      </c>
      <c r="B10" s="27" t="s">
        <v>161</v>
      </c>
      <c r="C10" s="529" t="s">
        <v>29</v>
      </c>
      <c r="D10" s="527"/>
      <c r="E10" s="177"/>
      <c r="F10" s="529" t="s">
        <v>30</v>
      </c>
      <c r="G10" s="528"/>
      <c r="H10" s="528"/>
      <c r="I10" s="527"/>
      <c r="J10" s="528" t="s">
        <v>31</v>
      </c>
      <c r="K10" s="528"/>
      <c r="L10" s="528"/>
    </row>
    <row r="11" spans="1:12" ht="82.5" customHeight="1" thickBot="1">
      <c r="A11" s="16" t="s">
        <v>32</v>
      </c>
      <c r="B11" s="530" t="s">
        <v>188</v>
      </c>
      <c r="C11" s="531"/>
      <c r="D11" s="531"/>
      <c r="E11" s="531"/>
      <c r="F11" s="531"/>
      <c r="G11" s="531"/>
      <c r="H11" s="531"/>
      <c r="I11" s="531"/>
      <c r="J11" s="531"/>
      <c r="K11" s="531"/>
      <c r="L11" s="531"/>
    </row>
    <row r="12" spans="1:12" ht="48" thickBot="1">
      <c r="A12" s="16" t="s">
        <v>33</v>
      </c>
      <c r="B12" s="532" t="s">
        <v>176</v>
      </c>
      <c r="C12" s="498"/>
      <c r="D12" s="498"/>
      <c r="E12" s="498"/>
      <c r="F12" s="498"/>
      <c r="G12" s="498"/>
      <c r="H12" s="498"/>
      <c r="I12" s="498"/>
      <c r="J12" s="498"/>
      <c r="K12" s="498"/>
      <c r="L12" s="498"/>
    </row>
    <row r="13" ht="16.5" customHeight="1"/>
    <row r="14" ht="20.25" customHeight="1">
      <c r="A14" s="175" t="s">
        <v>34</v>
      </c>
    </row>
    <row r="15" spans="1:12" ht="18.75" customHeight="1" thickBot="1">
      <c r="A15" s="29" t="s">
        <v>26</v>
      </c>
      <c r="L15" s="30" t="s">
        <v>35</v>
      </c>
    </row>
    <row r="16" spans="1:13" ht="27.75" customHeight="1">
      <c r="A16" s="533" t="s">
        <v>36</v>
      </c>
      <c r="B16" s="536" t="s">
        <v>44</v>
      </c>
      <c r="C16" s="537"/>
      <c r="D16" s="537"/>
      <c r="E16" s="174"/>
      <c r="F16" s="497" t="s">
        <v>45</v>
      </c>
      <c r="G16" s="497"/>
      <c r="H16" s="497"/>
      <c r="I16" s="536" t="s">
        <v>43</v>
      </c>
      <c r="J16" s="537"/>
      <c r="K16" s="537"/>
      <c r="L16" s="538"/>
      <c r="M16" s="33" t="s">
        <v>0</v>
      </c>
    </row>
    <row r="17" spans="1:13" ht="13.5" customHeight="1">
      <c r="A17" s="534"/>
      <c r="B17" s="539" t="s">
        <v>48</v>
      </c>
      <c r="C17" s="536" t="s">
        <v>42</v>
      </c>
      <c r="D17" s="537"/>
      <c r="E17" s="538"/>
      <c r="F17" s="539" t="s">
        <v>52</v>
      </c>
      <c r="G17" s="536" t="s">
        <v>42</v>
      </c>
      <c r="H17" s="558"/>
      <c r="I17" s="539" t="s">
        <v>52</v>
      </c>
      <c r="J17" s="542" t="s">
        <v>42</v>
      </c>
      <c r="K17" s="543"/>
      <c r="L17" s="544"/>
      <c r="M17" s="34"/>
    </row>
    <row r="18" spans="1:13" ht="79.5" thickBot="1">
      <c r="A18" s="535"/>
      <c r="B18" s="540"/>
      <c r="C18" s="171" t="s">
        <v>49</v>
      </c>
      <c r="D18" s="171" t="s">
        <v>58</v>
      </c>
      <c r="E18" s="171" t="s">
        <v>59</v>
      </c>
      <c r="F18" s="541"/>
      <c r="G18" s="171" t="s">
        <v>57</v>
      </c>
      <c r="H18" s="171" t="s">
        <v>53</v>
      </c>
      <c r="I18" s="541"/>
      <c r="J18" s="171" t="s">
        <v>49</v>
      </c>
      <c r="K18" s="171" t="s">
        <v>50</v>
      </c>
      <c r="L18" s="171" t="s">
        <v>60</v>
      </c>
      <c r="M18" s="35"/>
    </row>
    <row r="19" spans="1:16" ht="15.75">
      <c r="A19" s="171" t="s">
        <v>75</v>
      </c>
      <c r="B19" s="117">
        <f>C19+D19+E19</f>
        <v>61266.8</v>
      </c>
      <c r="C19" s="36">
        <v>56244.5</v>
      </c>
      <c r="D19" s="36">
        <v>5022.3</v>
      </c>
      <c r="E19" s="36"/>
      <c r="F19" s="36"/>
      <c r="G19" s="36"/>
      <c r="H19" s="36"/>
      <c r="I19" s="117">
        <f>J19+K19+L19</f>
        <v>9474.599999999999</v>
      </c>
      <c r="J19" s="36">
        <v>2718.7</v>
      </c>
      <c r="K19" s="36">
        <v>5355.9</v>
      </c>
      <c r="L19" s="35">
        <v>1400</v>
      </c>
      <c r="M19" s="165">
        <f>B19+F19+I19</f>
        <v>70741.4</v>
      </c>
      <c r="O19" s="319"/>
      <c r="P19" s="319"/>
    </row>
    <row r="20" spans="1:16" ht="15.75">
      <c r="A20" s="171" t="s">
        <v>76</v>
      </c>
      <c r="B20" s="117">
        <f>C20+D20+E20</f>
        <v>63717.5</v>
      </c>
      <c r="C20" s="36">
        <v>57931.8</v>
      </c>
      <c r="D20" s="36">
        <f>5214.4+571.3</f>
        <v>5785.7</v>
      </c>
      <c r="E20" s="36"/>
      <c r="F20" s="36"/>
      <c r="G20" s="36"/>
      <c r="H20" s="36"/>
      <c r="I20" s="117">
        <f>J20+K20+L20</f>
        <v>9853.5</v>
      </c>
      <c r="J20" s="36">
        <v>2827.4</v>
      </c>
      <c r="K20" s="36">
        <v>5570.1</v>
      </c>
      <c r="L20" s="36">
        <v>1456</v>
      </c>
      <c r="M20" s="165">
        <f>B20+F20+I20</f>
        <v>73571</v>
      </c>
      <c r="O20" s="319"/>
      <c r="P20" s="319"/>
    </row>
    <row r="21" spans="1:16" ht="15.75">
      <c r="A21" s="171" t="s">
        <v>77</v>
      </c>
      <c r="B21" s="117">
        <f>C21+D21+E21</f>
        <v>65286.700000000004</v>
      </c>
      <c r="C21" s="36">
        <v>57931.8</v>
      </c>
      <c r="D21" s="36">
        <f>5299.1+2055.8</f>
        <v>7354.900000000001</v>
      </c>
      <c r="E21" s="36"/>
      <c r="F21" s="36"/>
      <c r="G21" s="36"/>
      <c r="H21" s="36"/>
      <c r="I21" s="117">
        <f>J21+K21+L21</f>
        <v>10291.400000000001</v>
      </c>
      <c r="J21" s="36">
        <v>2984.3</v>
      </c>
      <c r="K21" s="36">
        <v>5792.9</v>
      </c>
      <c r="L21" s="36">
        <v>1514.2</v>
      </c>
      <c r="M21" s="165">
        <f>B21+F21+I21</f>
        <v>75578.1</v>
      </c>
      <c r="O21" s="319"/>
      <c r="P21" s="319"/>
    </row>
    <row r="22" spans="2:12" ht="4.5" customHeight="1"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  <row r="23" ht="15.75">
      <c r="A23" s="29" t="s">
        <v>37</v>
      </c>
    </row>
    <row r="24" spans="1:3" ht="22.5" customHeight="1" thickBot="1">
      <c r="A24" s="29" t="s">
        <v>26</v>
      </c>
      <c r="B24" s="38"/>
      <c r="C24" s="38"/>
    </row>
    <row r="25" spans="1:10" ht="32.25" thickBot="1">
      <c r="A25" s="533" t="s">
        <v>38</v>
      </c>
      <c r="B25" s="546" t="s">
        <v>39</v>
      </c>
      <c r="C25" s="547"/>
      <c r="D25" s="548"/>
      <c r="E25" s="533" t="s">
        <v>40</v>
      </c>
      <c r="F25" s="178" t="s">
        <v>10</v>
      </c>
      <c r="G25" s="552" t="s">
        <v>11</v>
      </c>
      <c r="H25" s="553"/>
      <c r="I25" s="553"/>
      <c r="J25" s="554"/>
    </row>
    <row r="26" spans="1:10" ht="16.5" thickBot="1">
      <c r="A26" s="535"/>
      <c r="B26" s="549"/>
      <c r="C26" s="550"/>
      <c r="D26" s="551"/>
      <c r="E26" s="535"/>
      <c r="F26" s="180" t="s">
        <v>73</v>
      </c>
      <c r="G26" s="180" t="s">
        <v>74</v>
      </c>
      <c r="H26" s="180" t="s">
        <v>75</v>
      </c>
      <c r="I26" s="180" t="s">
        <v>76</v>
      </c>
      <c r="J26" s="180" t="s">
        <v>77</v>
      </c>
    </row>
    <row r="27" spans="1:10" ht="51">
      <c r="A27" s="337" t="s">
        <v>391</v>
      </c>
      <c r="B27" s="602" t="s">
        <v>177</v>
      </c>
      <c r="C27" s="603"/>
      <c r="D27" s="604"/>
      <c r="E27" s="167" t="s">
        <v>369</v>
      </c>
      <c r="F27" s="336">
        <v>900</v>
      </c>
      <c r="G27" s="336">
        <v>850</v>
      </c>
      <c r="H27" s="336">
        <v>850</v>
      </c>
      <c r="I27" s="336">
        <v>800</v>
      </c>
      <c r="J27" s="336">
        <v>750</v>
      </c>
    </row>
    <row r="28" spans="1:10" ht="51">
      <c r="A28" s="337" t="s">
        <v>345</v>
      </c>
      <c r="B28" s="602" t="s">
        <v>134</v>
      </c>
      <c r="C28" s="603"/>
      <c r="D28" s="604"/>
      <c r="E28" s="167" t="s">
        <v>12</v>
      </c>
      <c r="F28" s="167">
        <v>82</v>
      </c>
      <c r="G28" s="167" t="s">
        <v>156</v>
      </c>
      <c r="H28" s="167" t="s">
        <v>156</v>
      </c>
      <c r="I28" s="167" t="s">
        <v>156</v>
      </c>
      <c r="J28" s="2" t="s">
        <v>156</v>
      </c>
    </row>
    <row r="29" spans="1:10" ht="102">
      <c r="A29" s="337" t="s">
        <v>346</v>
      </c>
      <c r="B29" s="602" t="s">
        <v>134</v>
      </c>
      <c r="C29" s="603"/>
      <c r="D29" s="604"/>
      <c r="E29" s="167" t="s">
        <v>12</v>
      </c>
      <c r="F29" s="167">
        <v>4.3</v>
      </c>
      <c r="G29" s="268" t="s">
        <v>350</v>
      </c>
      <c r="H29" s="268" t="s">
        <v>350</v>
      </c>
      <c r="I29" s="268" t="s">
        <v>350</v>
      </c>
      <c r="J29" s="2" t="s">
        <v>350</v>
      </c>
    </row>
    <row r="30" spans="1:10" ht="89.25">
      <c r="A30" s="337" t="s">
        <v>374</v>
      </c>
      <c r="B30" s="602" t="s">
        <v>178</v>
      </c>
      <c r="C30" s="603"/>
      <c r="D30" s="604"/>
      <c r="E30" s="268" t="s">
        <v>370</v>
      </c>
      <c r="F30" s="268" t="s">
        <v>378</v>
      </c>
      <c r="G30" s="3" t="s">
        <v>375</v>
      </c>
      <c r="H30" s="3" t="s">
        <v>376</v>
      </c>
      <c r="I30" s="3" t="s">
        <v>377</v>
      </c>
      <c r="J30" s="4" t="s">
        <v>377</v>
      </c>
    </row>
    <row r="32" ht="16.5" thickBot="1"/>
    <row r="33" spans="1:12" ht="24" customHeight="1" thickBot="1">
      <c r="A33" s="17" t="s">
        <v>23</v>
      </c>
      <c r="B33" s="601" t="s">
        <v>160</v>
      </c>
      <c r="C33" s="528"/>
      <c r="D33" s="528"/>
      <c r="E33" s="528"/>
      <c r="F33" s="528"/>
      <c r="G33" s="528"/>
      <c r="H33" s="528"/>
      <c r="I33" s="528"/>
      <c r="J33" s="528"/>
      <c r="K33" s="528"/>
      <c r="L33" s="527"/>
    </row>
    <row r="34" spans="1:12" ht="32.25" customHeight="1" thickBot="1">
      <c r="A34" s="16" t="s">
        <v>24</v>
      </c>
      <c r="B34" s="601" t="s">
        <v>464</v>
      </c>
      <c r="C34" s="528"/>
      <c r="D34" s="528"/>
      <c r="E34" s="528"/>
      <c r="F34" s="528"/>
      <c r="G34" s="528"/>
      <c r="H34" s="528"/>
      <c r="I34" s="528"/>
      <c r="J34" s="528"/>
      <c r="K34" s="528"/>
      <c r="L34" s="527"/>
    </row>
    <row r="35" spans="1:12" ht="28.5" customHeight="1" thickBot="1">
      <c r="A35" s="14" t="s">
        <v>25</v>
      </c>
      <c r="B35" s="601" t="s">
        <v>461</v>
      </c>
      <c r="C35" s="528"/>
      <c r="D35" s="528"/>
      <c r="E35" s="528"/>
      <c r="F35" s="528"/>
      <c r="G35" s="528"/>
      <c r="H35" s="528"/>
      <c r="I35" s="528"/>
      <c r="J35" s="528"/>
      <c r="K35" s="528"/>
      <c r="L35" s="527"/>
    </row>
    <row r="36" spans="1:12" ht="29.25" customHeight="1" thickBot="1">
      <c r="A36" s="15" t="s">
        <v>27</v>
      </c>
      <c r="B36" s="601" t="s">
        <v>92</v>
      </c>
      <c r="C36" s="528"/>
      <c r="D36" s="528"/>
      <c r="E36" s="528"/>
      <c r="F36" s="528"/>
      <c r="G36" s="528"/>
      <c r="H36" s="528"/>
      <c r="I36" s="528"/>
      <c r="J36" s="528"/>
      <c r="K36" s="528"/>
      <c r="L36" s="527"/>
    </row>
    <row r="37" spans="1:12" ht="32.25" customHeight="1" thickBot="1">
      <c r="A37" s="16" t="s">
        <v>28</v>
      </c>
      <c r="B37" s="27"/>
      <c r="C37" s="529" t="s">
        <v>29</v>
      </c>
      <c r="D37" s="527"/>
      <c r="E37" s="27" t="s">
        <v>161</v>
      </c>
      <c r="F37" s="529" t="s">
        <v>30</v>
      </c>
      <c r="G37" s="528"/>
      <c r="H37" s="528"/>
      <c r="I37" s="527"/>
      <c r="J37" s="529" t="s">
        <v>31</v>
      </c>
      <c r="K37" s="528"/>
      <c r="L37" s="528"/>
    </row>
    <row r="38" spans="1:12" ht="78" customHeight="1" thickBot="1">
      <c r="A38" s="16" t="s">
        <v>32</v>
      </c>
      <c r="B38" s="530" t="s">
        <v>191</v>
      </c>
      <c r="C38" s="531"/>
      <c r="D38" s="531"/>
      <c r="E38" s="531"/>
      <c r="F38" s="531"/>
      <c r="G38" s="531"/>
      <c r="H38" s="531"/>
      <c r="I38" s="531"/>
      <c r="J38" s="531"/>
      <c r="K38" s="531"/>
      <c r="L38" s="531"/>
    </row>
    <row r="39" spans="1:12" ht="48" thickBot="1">
      <c r="A39" s="16" t="s">
        <v>33</v>
      </c>
      <c r="B39" s="532" t="s">
        <v>190</v>
      </c>
      <c r="C39" s="498"/>
      <c r="D39" s="498"/>
      <c r="E39" s="498"/>
      <c r="F39" s="498"/>
      <c r="G39" s="498"/>
      <c r="H39" s="498"/>
      <c r="I39" s="498"/>
      <c r="J39" s="498"/>
      <c r="K39" s="498"/>
      <c r="L39" s="498"/>
    </row>
    <row r="40" ht="16.5" customHeight="1"/>
    <row r="41" ht="20.25" customHeight="1">
      <c r="A41" s="175" t="s">
        <v>34</v>
      </c>
    </row>
    <row r="42" spans="1:12" ht="18.75" customHeight="1" thickBot="1">
      <c r="A42" s="29" t="s">
        <v>26</v>
      </c>
      <c r="B42" s="24" t="s">
        <v>393</v>
      </c>
      <c r="L42" s="30" t="s">
        <v>35</v>
      </c>
    </row>
    <row r="43" spans="1:13" ht="27.75" customHeight="1">
      <c r="A43" s="533" t="s">
        <v>36</v>
      </c>
      <c r="B43" s="605" t="s">
        <v>44</v>
      </c>
      <c r="C43" s="537"/>
      <c r="D43" s="537"/>
      <c r="E43" s="174"/>
      <c r="F43" s="536" t="s">
        <v>45</v>
      </c>
      <c r="G43" s="537"/>
      <c r="H43" s="538"/>
      <c r="I43" s="536" t="s">
        <v>43</v>
      </c>
      <c r="J43" s="537"/>
      <c r="K43" s="537"/>
      <c r="L43" s="538"/>
      <c r="M43" s="33" t="s">
        <v>0</v>
      </c>
    </row>
    <row r="44" spans="1:13" ht="13.5" customHeight="1">
      <c r="A44" s="534"/>
      <c r="B44" s="606" t="s">
        <v>48</v>
      </c>
      <c r="C44" s="536" t="s">
        <v>42</v>
      </c>
      <c r="D44" s="537"/>
      <c r="E44" s="538"/>
      <c r="F44" s="539" t="s">
        <v>52</v>
      </c>
      <c r="G44" s="536" t="s">
        <v>42</v>
      </c>
      <c r="H44" s="538"/>
      <c r="I44" s="539" t="s">
        <v>52</v>
      </c>
      <c r="J44" s="536" t="s">
        <v>42</v>
      </c>
      <c r="K44" s="537"/>
      <c r="L44" s="538"/>
      <c r="M44" s="34"/>
    </row>
    <row r="45" spans="1:13" ht="79.5" thickBot="1">
      <c r="A45" s="535"/>
      <c r="B45" s="607"/>
      <c r="C45" s="171" t="s">
        <v>49</v>
      </c>
      <c r="D45" s="171" t="s">
        <v>58</v>
      </c>
      <c r="E45" s="171" t="s">
        <v>59</v>
      </c>
      <c r="F45" s="541"/>
      <c r="G45" s="171" t="s">
        <v>57</v>
      </c>
      <c r="H45" s="171" t="s">
        <v>53</v>
      </c>
      <c r="I45" s="541"/>
      <c r="J45" s="171" t="s">
        <v>49</v>
      </c>
      <c r="K45" s="171" t="s">
        <v>50</v>
      </c>
      <c r="L45" s="171" t="s">
        <v>60</v>
      </c>
      <c r="M45" s="35"/>
    </row>
    <row r="46" spans="1:16" ht="15.75">
      <c r="A46" s="171" t="s">
        <v>75</v>
      </c>
      <c r="B46" s="117">
        <f>C46+D46+E46</f>
        <v>10149.1</v>
      </c>
      <c r="C46" s="36">
        <v>8313.1</v>
      </c>
      <c r="D46" s="36">
        <v>1836</v>
      </c>
      <c r="E46" s="36"/>
      <c r="F46" s="36"/>
      <c r="G46" s="36"/>
      <c r="H46" s="36"/>
      <c r="I46" s="117">
        <f>J46+K46+L46</f>
        <v>0</v>
      </c>
      <c r="J46" s="36"/>
      <c r="K46" s="36"/>
      <c r="L46" s="35"/>
      <c r="M46" s="165">
        <f>B46+F46+I46</f>
        <v>10149.1</v>
      </c>
      <c r="O46" s="319"/>
      <c r="P46" s="319"/>
    </row>
    <row r="47" spans="1:16" ht="15.75">
      <c r="A47" s="171" t="s">
        <v>76</v>
      </c>
      <c r="B47" s="117">
        <f>C47+D47+E47</f>
        <v>10494.2</v>
      </c>
      <c r="C47" s="36">
        <v>8562.5</v>
      </c>
      <c r="D47" s="36">
        <f>1906.2+25.5</f>
        <v>1931.7</v>
      </c>
      <c r="E47" s="36"/>
      <c r="F47" s="36"/>
      <c r="G47" s="36"/>
      <c r="H47" s="36"/>
      <c r="I47" s="117">
        <f>J47+K47+L47</f>
        <v>0</v>
      </c>
      <c r="J47" s="36"/>
      <c r="K47" s="36"/>
      <c r="L47" s="36"/>
      <c r="M47" s="165">
        <f>B47+F47+I47</f>
        <v>10494.2</v>
      </c>
      <c r="O47" s="319"/>
      <c r="P47" s="319"/>
    </row>
    <row r="48" spans="1:16" ht="15.75">
      <c r="A48" s="171" t="s">
        <v>77</v>
      </c>
      <c r="B48" s="117">
        <f>C48+D48+E48</f>
        <v>10780.5</v>
      </c>
      <c r="C48" s="36">
        <v>8562.5</v>
      </c>
      <c r="D48" s="36">
        <f>1937.2+280.8</f>
        <v>2218</v>
      </c>
      <c r="E48" s="36"/>
      <c r="F48" s="36"/>
      <c r="G48" s="36"/>
      <c r="H48" s="36"/>
      <c r="I48" s="117">
        <f>J48+K48+L48</f>
        <v>0</v>
      </c>
      <c r="J48" s="36"/>
      <c r="K48" s="36"/>
      <c r="L48" s="36"/>
      <c r="M48" s="165">
        <f>B48+F48+I48</f>
        <v>10780.5</v>
      </c>
      <c r="O48" s="319"/>
      <c r="P48" s="319"/>
    </row>
    <row r="49" spans="2:12" ht="4.5" customHeight="1"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ht="15.75">
      <c r="A50" s="29" t="s">
        <v>37</v>
      </c>
    </row>
    <row r="51" spans="1:4" ht="22.5" customHeight="1" thickBot="1">
      <c r="A51" s="29" t="s">
        <v>26</v>
      </c>
      <c r="B51" s="38" t="s">
        <v>393</v>
      </c>
      <c r="C51" s="38"/>
      <c r="D51" s="38"/>
    </row>
    <row r="52" spans="1:10" ht="32.25" thickBot="1">
      <c r="A52" s="533" t="s">
        <v>38</v>
      </c>
      <c r="B52" s="546" t="s">
        <v>39</v>
      </c>
      <c r="C52" s="547"/>
      <c r="D52" s="548"/>
      <c r="E52" s="533" t="s">
        <v>40</v>
      </c>
      <c r="F52" s="178" t="s">
        <v>10</v>
      </c>
      <c r="G52" s="552" t="s">
        <v>11</v>
      </c>
      <c r="H52" s="553"/>
      <c r="I52" s="553"/>
      <c r="J52" s="554"/>
    </row>
    <row r="53" spans="1:10" ht="16.5" thickBot="1">
      <c r="A53" s="535"/>
      <c r="B53" s="549"/>
      <c r="C53" s="550"/>
      <c r="D53" s="551"/>
      <c r="E53" s="535"/>
      <c r="F53" s="180" t="s">
        <v>73</v>
      </c>
      <c r="G53" s="13" t="s">
        <v>74</v>
      </c>
      <c r="H53" s="171" t="s">
        <v>75</v>
      </c>
      <c r="I53" s="171" t="s">
        <v>76</v>
      </c>
      <c r="J53" s="171" t="s">
        <v>77</v>
      </c>
    </row>
    <row r="54" spans="1:10" ht="51">
      <c r="A54" s="1" t="s">
        <v>462</v>
      </c>
      <c r="B54" s="608" t="s">
        <v>179</v>
      </c>
      <c r="C54" s="609"/>
      <c r="D54" s="610"/>
      <c r="E54" s="167" t="s">
        <v>72</v>
      </c>
      <c r="F54" s="21">
        <v>0.355</v>
      </c>
      <c r="G54" s="21">
        <v>0.2</v>
      </c>
      <c r="H54" s="21">
        <v>0.2</v>
      </c>
      <c r="I54" s="21">
        <v>0.2</v>
      </c>
      <c r="J54" s="22">
        <v>0.2</v>
      </c>
    </row>
    <row r="55" ht="31.5" customHeight="1"/>
    <row r="56" ht="1.5" customHeight="1" thickBot="1"/>
    <row r="57" spans="1:12" ht="24" customHeight="1" thickBot="1">
      <c r="A57" s="17" t="s">
        <v>23</v>
      </c>
      <c r="B57" s="601" t="s">
        <v>160</v>
      </c>
      <c r="C57" s="528"/>
      <c r="D57" s="528"/>
      <c r="E57" s="528"/>
      <c r="F57" s="528"/>
      <c r="G57" s="528"/>
      <c r="H57" s="528"/>
      <c r="I57" s="528"/>
      <c r="J57" s="528"/>
      <c r="K57" s="528"/>
      <c r="L57" s="527"/>
    </row>
    <row r="58" spans="1:12" ht="32.25" customHeight="1" thickBot="1">
      <c r="A58" s="16" t="s">
        <v>24</v>
      </c>
      <c r="B58" s="527" t="s">
        <v>464</v>
      </c>
      <c r="C58" s="498"/>
      <c r="D58" s="498"/>
      <c r="E58" s="498"/>
      <c r="F58" s="498"/>
      <c r="G58" s="498"/>
      <c r="H58" s="498"/>
      <c r="I58" s="498"/>
      <c r="J58" s="498"/>
      <c r="K58" s="498"/>
      <c r="L58" s="498"/>
    </row>
    <row r="59" spans="1:12" ht="28.5" customHeight="1" thickBot="1">
      <c r="A59" s="14" t="s">
        <v>25</v>
      </c>
      <c r="B59" s="527" t="s">
        <v>463</v>
      </c>
      <c r="C59" s="498"/>
      <c r="D59" s="498"/>
      <c r="E59" s="498"/>
      <c r="F59" s="498"/>
      <c r="G59" s="498"/>
      <c r="H59" s="498"/>
      <c r="I59" s="498"/>
      <c r="J59" s="498"/>
      <c r="K59" s="498"/>
      <c r="L59" s="498"/>
    </row>
    <row r="60" spans="1:12" ht="29.25" customHeight="1" thickBot="1">
      <c r="A60" s="15" t="s">
        <v>27</v>
      </c>
      <c r="B60" s="528" t="s">
        <v>136</v>
      </c>
      <c r="C60" s="528"/>
      <c r="D60" s="528"/>
      <c r="E60" s="528"/>
      <c r="F60" s="528"/>
      <c r="G60" s="528"/>
      <c r="H60" s="528"/>
      <c r="I60" s="528"/>
      <c r="J60" s="528"/>
      <c r="K60" s="528"/>
      <c r="L60" s="527"/>
    </row>
    <row r="61" spans="1:12" ht="32.25" customHeight="1" thickBot="1">
      <c r="A61" s="16" t="s">
        <v>28</v>
      </c>
      <c r="B61" s="27" t="s">
        <v>161</v>
      </c>
      <c r="C61" s="529" t="s">
        <v>29</v>
      </c>
      <c r="D61" s="527"/>
      <c r="E61" s="303"/>
      <c r="F61" s="529" t="s">
        <v>30</v>
      </c>
      <c r="G61" s="528"/>
      <c r="H61" s="528"/>
      <c r="I61" s="527"/>
      <c r="J61" s="528" t="s">
        <v>31</v>
      </c>
      <c r="K61" s="528"/>
      <c r="L61" s="528"/>
    </row>
    <row r="62" spans="1:12" ht="114.75" customHeight="1" thickBot="1">
      <c r="A62" s="16" t="s">
        <v>32</v>
      </c>
      <c r="B62" s="530" t="s">
        <v>192</v>
      </c>
      <c r="C62" s="531"/>
      <c r="D62" s="531"/>
      <c r="E62" s="531"/>
      <c r="F62" s="531"/>
      <c r="G62" s="531"/>
      <c r="H62" s="531"/>
      <c r="I62" s="531"/>
      <c r="J62" s="531"/>
      <c r="K62" s="531"/>
      <c r="L62" s="531"/>
    </row>
    <row r="63" spans="1:12" ht="32.25" customHeight="1" thickBot="1">
      <c r="A63" s="16" t="s">
        <v>33</v>
      </c>
      <c r="B63" s="532" t="s">
        <v>193</v>
      </c>
      <c r="C63" s="498"/>
      <c r="D63" s="498"/>
      <c r="E63" s="498"/>
      <c r="F63" s="498"/>
      <c r="G63" s="498"/>
      <c r="H63" s="498"/>
      <c r="I63" s="498"/>
      <c r="J63" s="498"/>
      <c r="K63" s="498"/>
      <c r="L63" s="498"/>
    </row>
    <row r="64" ht="16.5" customHeight="1"/>
    <row r="65" ht="20.25" customHeight="1">
      <c r="A65" s="175" t="s">
        <v>34</v>
      </c>
    </row>
    <row r="66" spans="1:12" ht="18.75" customHeight="1" thickBot="1">
      <c r="A66" s="29" t="s">
        <v>26</v>
      </c>
      <c r="B66" s="24" t="s">
        <v>102</v>
      </c>
      <c r="L66" s="30" t="s">
        <v>35</v>
      </c>
    </row>
    <row r="67" spans="1:13" ht="27.75" customHeight="1">
      <c r="A67" s="533" t="s">
        <v>36</v>
      </c>
      <c r="B67" s="536" t="s">
        <v>44</v>
      </c>
      <c r="C67" s="537"/>
      <c r="D67" s="537"/>
      <c r="E67" s="174"/>
      <c r="F67" s="497" t="s">
        <v>45</v>
      </c>
      <c r="G67" s="497"/>
      <c r="H67" s="497"/>
      <c r="I67" s="536" t="s">
        <v>43</v>
      </c>
      <c r="J67" s="537"/>
      <c r="K67" s="537"/>
      <c r="L67" s="538"/>
      <c r="M67" s="33" t="s">
        <v>0</v>
      </c>
    </row>
    <row r="68" spans="1:13" ht="13.5" customHeight="1">
      <c r="A68" s="534"/>
      <c r="B68" s="539" t="s">
        <v>48</v>
      </c>
      <c r="C68" s="536" t="s">
        <v>42</v>
      </c>
      <c r="D68" s="537"/>
      <c r="E68" s="538"/>
      <c r="F68" s="539" t="s">
        <v>52</v>
      </c>
      <c r="G68" s="536" t="s">
        <v>42</v>
      </c>
      <c r="H68" s="558"/>
      <c r="I68" s="539" t="s">
        <v>52</v>
      </c>
      <c r="J68" s="542" t="s">
        <v>42</v>
      </c>
      <c r="K68" s="543"/>
      <c r="L68" s="544"/>
      <c r="M68" s="34"/>
    </row>
    <row r="69" spans="1:13" ht="79.5" thickBot="1">
      <c r="A69" s="535"/>
      <c r="B69" s="540"/>
      <c r="C69" s="171" t="s">
        <v>49</v>
      </c>
      <c r="D69" s="171" t="s">
        <v>58</v>
      </c>
      <c r="E69" s="171" t="s">
        <v>59</v>
      </c>
      <c r="F69" s="541"/>
      <c r="G69" s="171" t="s">
        <v>57</v>
      </c>
      <c r="H69" s="171" t="s">
        <v>53</v>
      </c>
      <c r="I69" s="541"/>
      <c r="J69" s="171" t="s">
        <v>49</v>
      </c>
      <c r="K69" s="171" t="s">
        <v>50</v>
      </c>
      <c r="L69" s="171" t="s">
        <v>60</v>
      </c>
      <c r="M69" s="35"/>
    </row>
    <row r="70" spans="1:16" ht="15.75">
      <c r="A70" s="171" t="s">
        <v>75</v>
      </c>
      <c r="B70" s="117">
        <f>C70+D70+E70</f>
        <v>12100</v>
      </c>
      <c r="C70" s="36"/>
      <c r="D70" s="36">
        <v>12100</v>
      </c>
      <c r="E70" s="36"/>
      <c r="F70" s="36"/>
      <c r="G70" s="36"/>
      <c r="H70" s="36"/>
      <c r="I70" s="117">
        <f>J70+K70+L70</f>
        <v>0</v>
      </c>
      <c r="J70" s="36"/>
      <c r="K70" s="36"/>
      <c r="L70" s="35"/>
      <c r="M70" s="117">
        <f>B70+F70+I70</f>
        <v>12100</v>
      </c>
      <c r="P70" s="319"/>
    </row>
    <row r="71" spans="1:16" ht="15.75">
      <c r="A71" s="171" t="s">
        <v>76</v>
      </c>
      <c r="B71" s="117">
        <f>C71+D71+E71</f>
        <v>12511.4</v>
      </c>
      <c r="C71" s="36"/>
      <c r="D71" s="36">
        <v>12511.4</v>
      </c>
      <c r="E71" s="36"/>
      <c r="F71" s="36"/>
      <c r="G71" s="36"/>
      <c r="H71" s="36"/>
      <c r="I71" s="117">
        <f>J71+K71+L71</f>
        <v>0</v>
      </c>
      <c r="J71" s="36"/>
      <c r="K71" s="36"/>
      <c r="L71" s="36"/>
      <c r="M71" s="117">
        <f>B71+F71+I71</f>
        <v>12511.4</v>
      </c>
      <c r="P71" s="319"/>
    </row>
    <row r="72" spans="1:16" ht="15.75">
      <c r="A72" s="171" t="s">
        <v>77</v>
      </c>
      <c r="B72" s="117">
        <f>C72+D72+E72</f>
        <v>12852.7</v>
      </c>
      <c r="C72" s="36"/>
      <c r="D72" s="36">
        <v>12852.7</v>
      </c>
      <c r="E72" s="36"/>
      <c r="F72" s="36"/>
      <c r="G72" s="36"/>
      <c r="H72" s="36"/>
      <c r="I72" s="117">
        <f>J72+K72+L72</f>
        <v>0</v>
      </c>
      <c r="J72" s="36"/>
      <c r="K72" s="36"/>
      <c r="L72" s="36"/>
      <c r="M72" s="117">
        <f>B72+F72+I72</f>
        <v>12852.7</v>
      </c>
      <c r="P72" s="319"/>
    </row>
    <row r="73" spans="2:13" ht="4.5" customHeight="1">
      <c r="B73" s="324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324"/>
    </row>
    <row r="74" ht="15.75">
      <c r="A74" s="29" t="s">
        <v>37</v>
      </c>
    </row>
    <row r="75" spans="1:4" ht="22.5" customHeight="1" thickBot="1">
      <c r="A75" s="29" t="s">
        <v>26</v>
      </c>
      <c r="B75" s="24" t="s">
        <v>102</v>
      </c>
      <c r="C75" s="38"/>
      <c r="D75" s="38"/>
    </row>
    <row r="76" spans="1:10" ht="32.25" thickBot="1">
      <c r="A76" s="533" t="s">
        <v>38</v>
      </c>
      <c r="B76" s="546" t="s">
        <v>39</v>
      </c>
      <c r="C76" s="547"/>
      <c r="D76" s="548"/>
      <c r="E76" s="533" t="s">
        <v>40</v>
      </c>
      <c r="F76" s="178" t="s">
        <v>10</v>
      </c>
      <c r="G76" s="552" t="s">
        <v>11</v>
      </c>
      <c r="H76" s="553"/>
      <c r="I76" s="553"/>
      <c r="J76" s="554"/>
    </row>
    <row r="77" spans="1:10" ht="16.5" thickBot="1">
      <c r="A77" s="535"/>
      <c r="B77" s="549"/>
      <c r="C77" s="550"/>
      <c r="D77" s="551"/>
      <c r="E77" s="535"/>
      <c r="F77" s="180" t="s">
        <v>73</v>
      </c>
      <c r="G77" s="13" t="s">
        <v>74</v>
      </c>
      <c r="H77" s="171" t="s">
        <v>75</v>
      </c>
      <c r="I77" s="171" t="s">
        <v>76</v>
      </c>
      <c r="J77" s="171" t="s">
        <v>77</v>
      </c>
    </row>
    <row r="78" spans="1:10" ht="38.25">
      <c r="A78" s="311" t="s">
        <v>96</v>
      </c>
      <c r="B78" s="611" t="s">
        <v>318</v>
      </c>
      <c r="C78" s="612"/>
      <c r="D78" s="613"/>
      <c r="E78" s="312" t="s">
        <v>180</v>
      </c>
      <c r="F78" s="313">
        <v>90.6</v>
      </c>
      <c r="G78" s="314">
        <v>92.7</v>
      </c>
      <c r="H78" s="314">
        <v>90.9</v>
      </c>
      <c r="I78" s="314">
        <v>89.2</v>
      </c>
      <c r="J78" s="315">
        <v>87.5</v>
      </c>
    </row>
    <row r="79" spans="1:10" ht="51">
      <c r="A79" s="1" t="s">
        <v>459</v>
      </c>
      <c r="B79" s="602" t="s">
        <v>136</v>
      </c>
      <c r="C79" s="603"/>
      <c r="D79" s="604"/>
      <c r="E79" s="305" t="s">
        <v>460</v>
      </c>
      <c r="F79" s="316">
        <v>250</v>
      </c>
      <c r="G79" s="317">
        <v>250</v>
      </c>
      <c r="H79" s="317">
        <v>250</v>
      </c>
      <c r="I79" s="317">
        <v>250</v>
      </c>
      <c r="J79" s="318">
        <v>250</v>
      </c>
    </row>
    <row r="80" ht="15.75" hidden="1"/>
    <row r="81" ht="16.5" hidden="1" thickBot="1"/>
    <row r="82" spans="1:12" ht="24" customHeight="1" hidden="1" thickBot="1">
      <c r="A82" s="17"/>
      <c r="B82" s="601"/>
      <c r="C82" s="528"/>
      <c r="D82" s="528"/>
      <c r="E82" s="528"/>
      <c r="F82" s="528"/>
      <c r="G82" s="528"/>
      <c r="H82" s="528"/>
      <c r="I82" s="528"/>
      <c r="J82" s="528"/>
      <c r="K82" s="528"/>
      <c r="L82" s="527"/>
    </row>
    <row r="83" spans="1:12" ht="32.25" customHeight="1" hidden="1" thickBot="1">
      <c r="A83" s="16"/>
      <c r="B83" s="527"/>
      <c r="C83" s="498"/>
      <c r="D83" s="498"/>
      <c r="E83" s="498"/>
      <c r="F83" s="498"/>
      <c r="G83" s="498"/>
      <c r="H83" s="498"/>
      <c r="I83" s="498"/>
      <c r="J83" s="498"/>
      <c r="K83" s="498"/>
      <c r="L83" s="498"/>
    </row>
    <row r="84" spans="1:12" ht="28.5" customHeight="1" hidden="1" thickBot="1">
      <c r="A84" s="14"/>
      <c r="B84" s="527"/>
      <c r="C84" s="498"/>
      <c r="D84" s="498"/>
      <c r="E84" s="498"/>
      <c r="F84" s="498"/>
      <c r="G84" s="498"/>
      <c r="H84" s="498"/>
      <c r="I84" s="498"/>
      <c r="J84" s="498"/>
      <c r="K84" s="498"/>
      <c r="L84" s="498"/>
    </row>
    <row r="85" spans="1:12" ht="29.25" customHeight="1" hidden="1" thickBot="1">
      <c r="A85" s="15"/>
      <c r="B85" s="528"/>
      <c r="C85" s="528"/>
      <c r="D85" s="528"/>
      <c r="E85" s="528"/>
      <c r="F85" s="528"/>
      <c r="G85" s="528"/>
      <c r="H85" s="528"/>
      <c r="I85" s="528"/>
      <c r="J85" s="528"/>
      <c r="K85" s="528"/>
      <c r="L85" s="527"/>
    </row>
    <row r="86" spans="1:12" ht="32.25" customHeight="1" hidden="1" thickBot="1">
      <c r="A86" s="16"/>
      <c r="B86" s="27"/>
      <c r="C86" s="529"/>
      <c r="D86" s="527"/>
      <c r="E86" s="27"/>
      <c r="F86" s="529"/>
      <c r="G86" s="528"/>
      <c r="H86" s="528"/>
      <c r="I86" s="527"/>
      <c r="J86" s="528"/>
      <c r="K86" s="528"/>
      <c r="L86" s="528"/>
    </row>
    <row r="87" spans="1:12" ht="43.5" customHeight="1" hidden="1" thickBot="1">
      <c r="A87" s="16"/>
      <c r="B87" s="530"/>
      <c r="C87" s="531"/>
      <c r="D87" s="531"/>
      <c r="E87" s="531"/>
      <c r="F87" s="531"/>
      <c r="G87" s="531"/>
      <c r="H87" s="531"/>
      <c r="I87" s="531"/>
      <c r="J87" s="531"/>
      <c r="K87" s="531"/>
      <c r="L87" s="531"/>
    </row>
    <row r="88" spans="1:12" ht="16.5" hidden="1" thickBot="1">
      <c r="A88" s="16"/>
      <c r="B88" s="532"/>
      <c r="C88" s="498"/>
      <c r="D88" s="498"/>
      <c r="E88" s="498"/>
      <c r="F88" s="498"/>
      <c r="G88" s="498"/>
      <c r="H88" s="498"/>
      <c r="I88" s="498"/>
      <c r="J88" s="498"/>
      <c r="K88" s="498"/>
      <c r="L88" s="498"/>
    </row>
    <row r="89" ht="16.5" customHeight="1" hidden="1"/>
    <row r="90" ht="20.25" customHeight="1" hidden="1">
      <c r="A90" s="175"/>
    </row>
    <row r="91" spans="1:12" ht="18.75" customHeight="1" hidden="1" thickBot="1">
      <c r="A91" s="29"/>
      <c r="L91" s="30"/>
    </row>
    <row r="92" spans="1:13" ht="27.75" customHeight="1" hidden="1">
      <c r="A92" s="533"/>
      <c r="B92" s="536"/>
      <c r="C92" s="537"/>
      <c r="D92" s="537"/>
      <c r="E92" s="174"/>
      <c r="F92" s="497"/>
      <c r="G92" s="497"/>
      <c r="H92" s="497"/>
      <c r="I92" s="536"/>
      <c r="J92" s="537"/>
      <c r="K92" s="537"/>
      <c r="L92" s="538"/>
      <c r="M92" s="33"/>
    </row>
    <row r="93" spans="1:13" ht="13.5" customHeight="1" hidden="1">
      <c r="A93" s="534"/>
      <c r="B93" s="539"/>
      <c r="C93" s="536"/>
      <c r="D93" s="537"/>
      <c r="E93" s="538"/>
      <c r="F93" s="539"/>
      <c r="G93" s="536"/>
      <c r="H93" s="558"/>
      <c r="I93" s="539"/>
      <c r="J93" s="542"/>
      <c r="K93" s="543"/>
      <c r="L93" s="544"/>
      <c r="M93" s="34"/>
    </row>
    <row r="94" spans="1:13" ht="16.5" hidden="1" thickBot="1">
      <c r="A94" s="535"/>
      <c r="B94" s="540"/>
      <c r="C94" s="171"/>
      <c r="D94" s="171"/>
      <c r="E94" s="171"/>
      <c r="F94" s="541"/>
      <c r="G94" s="171"/>
      <c r="H94" s="171"/>
      <c r="I94" s="541"/>
      <c r="J94" s="171"/>
      <c r="K94" s="171"/>
      <c r="L94" s="171"/>
      <c r="M94" s="35"/>
    </row>
    <row r="95" spans="1:13" ht="15.75" hidden="1">
      <c r="A95" s="171"/>
      <c r="B95" s="117"/>
      <c r="C95" s="36"/>
      <c r="D95" s="36"/>
      <c r="E95" s="36"/>
      <c r="F95" s="36"/>
      <c r="G95" s="36"/>
      <c r="H95" s="36"/>
      <c r="I95" s="117"/>
      <c r="J95" s="36"/>
      <c r="K95" s="36"/>
      <c r="L95" s="35"/>
      <c r="M95" s="37"/>
    </row>
    <row r="96" spans="1:13" ht="15.75" hidden="1">
      <c r="A96" s="171"/>
      <c r="B96" s="117"/>
      <c r="C96" s="36"/>
      <c r="D96" s="36"/>
      <c r="E96" s="36"/>
      <c r="F96" s="36"/>
      <c r="G96" s="36"/>
      <c r="H96" s="36"/>
      <c r="I96" s="117"/>
      <c r="J96" s="36"/>
      <c r="K96" s="36"/>
      <c r="L96" s="35"/>
      <c r="M96" s="37"/>
    </row>
    <row r="97" spans="1:13" ht="15.75" hidden="1">
      <c r="A97" s="171"/>
      <c r="B97" s="117"/>
      <c r="C97" s="36"/>
      <c r="D97" s="36"/>
      <c r="E97" s="36"/>
      <c r="F97" s="36"/>
      <c r="G97" s="36"/>
      <c r="H97" s="36"/>
      <c r="I97" s="117"/>
      <c r="J97" s="36"/>
      <c r="K97" s="36"/>
      <c r="L97" s="35"/>
      <c r="M97" s="37"/>
    </row>
    <row r="98" spans="2:12" ht="4.5" customHeight="1" hidden="1"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</row>
    <row r="99" ht="15.75" hidden="1">
      <c r="A99" s="29"/>
    </row>
    <row r="100" spans="1:4" ht="22.5" customHeight="1" hidden="1" thickBot="1">
      <c r="A100" s="29"/>
      <c r="B100" s="38"/>
      <c r="C100" s="38"/>
      <c r="D100" s="38"/>
    </row>
    <row r="101" spans="1:10" ht="16.5" hidden="1" thickBot="1">
      <c r="A101" s="533"/>
      <c r="B101" s="546"/>
      <c r="C101" s="547"/>
      <c r="D101" s="548"/>
      <c r="E101" s="533"/>
      <c r="F101" s="178"/>
      <c r="G101" s="552"/>
      <c r="H101" s="553"/>
      <c r="I101" s="553"/>
      <c r="J101" s="554"/>
    </row>
    <row r="102" spans="1:10" ht="16.5" hidden="1" thickBot="1">
      <c r="A102" s="535"/>
      <c r="B102" s="549"/>
      <c r="C102" s="550"/>
      <c r="D102" s="551"/>
      <c r="E102" s="535"/>
      <c r="F102" s="180"/>
      <c r="G102" s="13"/>
      <c r="H102" s="171"/>
      <c r="I102" s="171"/>
      <c r="J102" s="171"/>
    </row>
    <row r="103" spans="1:10" ht="15.75" hidden="1">
      <c r="A103" s="1"/>
      <c r="B103" s="608"/>
      <c r="C103" s="609"/>
      <c r="D103" s="610"/>
      <c r="E103" s="167"/>
      <c r="F103" s="5"/>
      <c r="G103" s="3"/>
      <c r="H103" s="3"/>
      <c r="I103" s="3"/>
      <c r="J103" s="4"/>
    </row>
    <row r="104" ht="15.75" hidden="1"/>
    <row r="105" ht="15.75" hidden="1"/>
    <row r="106" ht="1.5" customHeight="1" hidden="1" thickBot="1"/>
    <row r="107" spans="1:12" ht="24" customHeight="1" hidden="1" thickBot="1">
      <c r="A107" s="17"/>
      <c r="B107" s="601"/>
      <c r="C107" s="528"/>
      <c r="D107" s="528"/>
      <c r="E107" s="528"/>
      <c r="F107" s="528"/>
      <c r="G107" s="528"/>
      <c r="H107" s="528"/>
      <c r="I107" s="528"/>
      <c r="J107" s="528"/>
      <c r="K107" s="528"/>
      <c r="L107" s="527"/>
    </row>
    <row r="108" spans="1:12" ht="32.25" customHeight="1" hidden="1" thickBot="1">
      <c r="A108" s="16"/>
      <c r="B108" s="527"/>
      <c r="C108" s="498"/>
      <c r="D108" s="498"/>
      <c r="E108" s="498"/>
      <c r="F108" s="498"/>
      <c r="G108" s="498"/>
      <c r="H108" s="498"/>
      <c r="I108" s="498"/>
      <c r="J108" s="498"/>
      <c r="K108" s="498"/>
      <c r="L108" s="498"/>
    </row>
    <row r="109" spans="1:12" ht="28.5" customHeight="1" hidden="1" thickBot="1">
      <c r="A109" s="14"/>
      <c r="B109" s="527"/>
      <c r="C109" s="498"/>
      <c r="D109" s="498"/>
      <c r="E109" s="498"/>
      <c r="F109" s="498"/>
      <c r="G109" s="498"/>
      <c r="H109" s="498"/>
      <c r="I109" s="498"/>
      <c r="J109" s="498"/>
      <c r="K109" s="498"/>
      <c r="L109" s="498"/>
    </row>
    <row r="110" spans="1:12" ht="29.25" customHeight="1" hidden="1" thickBot="1">
      <c r="A110" s="15"/>
      <c r="B110" s="528"/>
      <c r="C110" s="528"/>
      <c r="D110" s="528"/>
      <c r="E110" s="528"/>
      <c r="F110" s="528"/>
      <c r="G110" s="528"/>
      <c r="H110" s="528"/>
      <c r="I110" s="528"/>
      <c r="J110" s="528"/>
      <c r="K110" s="528"/>
      <c r="L110" s="527"/>
    </row>
    <row r="111" spans="1:12" ht="32.25" customHeight="1" hidden="1" thickBot="1">
      <c r="A111" s="16"/>
      <c r="B111" s="27"/>
      <c r="C111" s="529"/>
      <c r="D111" s="527"/>
      <c r="E111" s="177"/>
      <c r="F111" s="529"/>
      <c r="G111" s="528"/>
      <c r="H111" s="528"/>
      <c r="I111" s="527"/>
      <c r="J111" s="528"/>
      <c r="K111" s="528"/>
      <c r="L111" s="528"/>
    </row>
    <row r="112" spans="1:12" ht="114" customHeight="1" hidden="1" thickBot="1">
      <c r="A112" s="16"/>
      <c r="B112" s="530"/>
      <c r="C112" s="531"/>
      <c r="D112" s="531"/>
      <c r="E112" s="531"/>
      <c r="F112" s="531"/>
      <c r="G112" s="531"/>
      <c r="H112" s="531"/>
      <c r="I112" s="531"/>
      <c r="J112" s="531"/>
      <c r="K112" s="531"/>
      <c r="L112" s="531"/>
    </row>
    <row r="113" spans="1:12" ht="16.5" hidden="1" thickBot="1">
      <c r="A113" s="16"/>
      <c r="B113" s="532"/>
      <c r="C113" s="498"/>
      <c r="D113" s="498"/>
      <c r="E113" s="498"/>
      <c r="F113" s="498"/>
      <c r="G113" s="498"/>
      <c r="H113" s="498"/>
      <c r="I113" s="498"/>
      <c r="J113" s="498"/>
      <c r="K113" s="498"/>
      <c r="L113" s="498"/>
    </row>
    <row r="114" ht="16.5" customHeight="1" hidden="1">
      <c r="B114" s="44"/>
    </row>
    <row r="115" ht="20.25" customHeight="1" hidden="1">
      <c r="A115" s="175"/>
    </row>
    <row r="116" spans="1:12" ht="18.75" customHeight="1" hidden="1" thickBot="1">
      <c r="A116" s="29"/>
      <c r="L116" s="30"/>
    </row>
    <row r="117" spans="1:13" ht="27.75" customHeight="1" hidden="1">
      <c r="A117" s="533"/>
      <c r="B117" s="536"/>
      <c r="C117" s="537"/>
      <c r="D117" s="537"/>
      <c r="E117" s="174"/>
      <c r="F117" s="497"/>
      <c r="G117" s="497"/>
      <c r="H117" s="497"/>
      <c r="I117" s="536"/>
      <c r="J117" s="537"/>
      <c r="K117" s="537"/>
      <c r="L117" s="538"/>
      <c r="M117" s="33"/>
    </row>
    <row r="118" spans="1:13" ht="13.5" customHeight="1" hidden="1">
      <c r="A118" s="534"/>
      <c r="B118" s="539"/>
      <c r="C118" s="536"/>
      <c r="D118" s="537"/>
      <c r="E118" s="538"/>
      <c r="F118" s="539"/>
      <c r="G118" s="536"/>
      <c r="H118" s="558"/>
      <c r="I118" s="539"/>
      <c r="J118" s="542"/>
      <c r="K118" s="543"/>
      <c r="L118" s="544"/>
      <c r="M118" s="34"/>
    </row>
    <row r="119" spans="1:13" ht="16.5" hidden="1" thickBot="1">
      <c r="A119" s="535"/>
      <c r="B119" s="540"/>
      <c r="C119" s="171"/>
      <c r="D119" s="171"/>
      <c r="E119" s="171"/>
      <c r="F119" s="541"/>
      <c r="G119" s="171"/>
      <c r="H119" s="171"/>
      <c r="I119" s="541"/>
      <c r="J119" s="171"/>
      <c r="K119" s="171"/>
      <c r="L119" s="171"/>
      <c r="M119" s="35"/>
    </row>
    <row r="120" spans="1:13" ht="15.75" hidden="1">
      <c r="A120" s="171"/>
      <c r="B120" s="117"/>
      <c r="C120" s="36"/>
      <c r="D120" s="36"/>
      <c r="E120" s="36"/>
      <c r="F120" s="36"/>
      <c r="G120" s="36"/>
      <c r="H120" s="36"/>
      <c r="I120" s="117"/>
      <c r="J120" s="36"/>
      <c r="K120" s="36"/>
      <c r="L120" s="35"/>
      <c r="M120" s="165"/>
    </row>
    <row r="121" spans="1:13" ht="15.75" hidden="1">
      <c r="A121" s="171"/>
      <c r="B121" s="117"/>
      <c r="C121" s="36"/>
      <c r="D121" s="36"/>
      <c r="E121" s="36"/>
      <c r="F121" s="36"/>
      <c r="G121" s="36"/>
      <c r="H121" s="36"/>
      <c r="I121" s="117"/>
      <c r="J121" s="36"/>
      <c r="K121" s="36"/>
      <c r="L121" s="35"/>
      <c r="M121" s="165"/>
    </row>
    <row r="122" spans="1:13" ht="15.75" hidden="1">
      <c r="A122" s="171"/>
      <c r="B122" s="117"/>
      <c r="C122" s="36"/>
      <c r="D122" s="36"/>
      <c r="E122" s="36"/>
      <c r="F122" s="36"/>
      <c r="G122" s="36"/>
      <c r="H122" s="36"/>
      <c r="I122" s="117"/>
      <c r="J122" s="36"/>
      <c r="K122" s="36"/>
      <c r="L122" s="35"/>
      <c r="M122" s="165"/>
    </row>
    <row r="123" spans="2:12" ht="4.5" customHeight="1" hidden="1"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</row>
    <row r="124" ht="15.75" hidden="1">
      <c r="A124" s="29"/>
    </row>
    <row r="125" spans="1:4" ht="22.5" customHeight="1" hidden="1" thickBot="1">
      <c r="A125" s="29"/>
      <c r="B125" s="38"/>
      <c r="C125" s="38"/>
      <c r="D125" s="38"/>
    </row>
    <row r="126" spans="1:10" ht="16.5" hidden="1" thickBot="1">
      <c r="A126" s="533"/>
      <c r="B126" s="546"/>
      <c r="C126" s="547"/>
      <c r="D126" s="548"/>
      <c r="E126" s="533"/>
      <c r="F126" s="178"/>
      <c r="G126" s="552"/>
      <c r="H126" s="553"/>
      <c r="I126" s="553"/>
      <c r="J126" s="554"/>
    </row>
    <row r="127" spans="1:10" ht="16.5" hidden="1" thickBot="1">
      <c r="A127" s="534"/>
      <c r="B127" s="559"/>
      <c r="C127" s="560"/>
      <c r="D127" s="561"/>
      <c r="E127" s="534"/>
      <c r="F127" s="184"/>
      <c r="G127" s="42"/>
      <c r="H127" s="172"/>
      <c r="I127" s="172"/>
      <c r="J127" s="172"/>
    </row>
    <row r="128" spans="1:10" ht="15.75" hidden="1">
      <c r="A128" s="46"/>
      <c r="B128" s="614"/>
      <c r="C128" s="614"/>
      <c r="D128" s="614"/>
      <c r="E128" s="182"/>
      <c r="F128" s="8"/>
      <c r="G128" s="8"/>
      <c r="H128" s="8"/>
      <c r="I128" s="8"/>
      <c r="J128" s="9"/>
    </row>
    <row r="129" spans="1:10" s="45" customFormat="1" ht="16.5" hidden="1" thickBot="1">
      <c r="A129" s="47"/>
      <c r="B129" s="615"/>
      <c r="C129" s="615"/>
      <c r="D129" s="615"/>
      <c r="E129" s="169"/>
      <c r="F129" s="286"/>
      <c r="G129" s="286"/>
      <c r="H129" s="286"/>
      <c r="I129" s="286"/>
      <c r="J129" s="287"/>
    </row>
    <row r="131" spans="1:12" ht="24" customHeight="1" hidden="1" thickBot="1">
      <c r="A131" s="17"/>
      <c r="B131" s="601"/>
      <c r="C131" s="528"/>
      <c r="D131" s="528"/>
      <c r="E131" s="528"/>
      <c r="F131" s="528"/>
      <c r="G131" s="528"/>
      <c r="H131" s="528"/>
      <c r="I131" s="528"/>
      <c r="J131" s="528"/>
      <c r="K131" s="528"/>
      <c r="L131" s="527"/>
    </row>
    <row r="132" spans="1:12" ht="32.25" customHeight="1" hidden="1" thickBot="1">
      <c r="A132" s="16"/>
      <c r="B132" s="527"/>
      <c r="C132" s="498"/>
      <c r="D132" s="498"/>
      <c r="E132" s="498"/>
      <c r="F132" s="498"/>
      <c r="G132" s="498"/>
      <c r="H132" s="498"/>
      <c r="I132" s="498"/>
      <c r="J132" s="498"/>
      <c r="K132" s="498"/>
      <c r="L132" s="498"/>
    </row>
    <row r="133" spans="1:12" ht="28.5" customHeight="1" hidden="1" thickBot="1">
      <c r="A133" s="14"/>
      <c r="B133" s="527"/>
      <c r="C133" s="498"/>
      <c r="D133" s="498"/>
      <c r="E133" s="498"/>
      <c r="F133" s="498"/>
      <c r="G133" s="498"/>
      <c r="H133" s="498"/>
      <c r="I133" s="498"/>
      <c r="J133" s="498"/>
      <c r="K133" s="498"/>
      <c r="L133" s="498"/>
    </row>
    <row r="134" spans="1:12" ht="29.25" customHeight="1" hidden="1" thickBot="1">
      <c r="A134" s="15"/>
      <c r="B134" s="528"/>
      <c r="C134" s="528"/>
      <c r="D134" s="528"/>
      <c r="E134" s="528"/>
      <c r="F134" s="528"/>
      <c r="G134" s="528"/>
      <c r="H134" s="528"/>
      <c r="I134" s="528"/>
      <c r="J134" s="528"/>
      <c r="K134" s="528"/>
      <c r="L134" s="527"/>
    </row>
    <row r="135" spans="1:12" ht="32.25" customHeight="1" hidden="1" thickBot="1">
      <c r="A135" s="16"/>
      <c r="B135" s="27"/>
      <c r="C135" s="529"/>
      <c r="D135" s="527"/>
      <c r="E135" s="27"/>
      <c r="F135" s="529"/>
      <c r="G135" s="528"/>
      <c r="H135" s="528"/>
      <c r="I135" s="527"/>
      <c r="J135" s="528"/>
      <c r="K135" s="528"/>
      <c r="L135" s="528"/>
    </row>
    <row r="136" spans="1:12" ht="30.75" customHeight="1" hidden="1" thickBot="1">
      <c r="A136" s="16"/>
      <c r="B136" s="530"/>
      <c r="C136" s="531"/>
      <c r="D136" s="531"/>
      <c r="E136" s="531"/>
      <c r="F136" s="531"/>
      <c r="G136" s="531"/>
      <c r="H136" s="531"/>
      <c r="I136" s="531"/>
      <c r="J136" s="531"/>
      <c r="K136" s="531"/>
      <c r="L136" s="531"/>
    </row>
    <row r="137" spans="1:12" ht="55.5" customHeight="1" hidden="1" thickBot="1">
      <c r="A137" s="16"/>
      <c r="B137" s="532"/>
      <c r="C137" s="498"/>
      <c r="D137" s="498"/>
      <c r="E137" s="498"/>
      <c r="F137" s="498"/>
      <c r="G137" s="498"/>
      <c r="H137" s="498"/>
      <c r="I137" s="498"/>
      <c r="J137" s="498"/>
      <c r="K137" s="498"/>
      <c r="L137" s="498"/>
    </row>
    <row r="138" ht="16.5" customHeight="1" hidden="1"/>
    <row r="139" ht="20.25" customHeight="1" hidden="1">
      <c r="A139" s="175"/>
    </row>
    <row r="140" spans="1:12" ht="18.75" customHeight="1" hidden="1" thickBot="1">
      <c r="A140" s="29"/>
      <c r="L140" s="30"/>
    </row>
    <row r="141" spans="1:13" ht="27.75" customHeight="1" hidden="1">
      <c r="A141" s="533"/>
      <c r="B141" s="536"/>
      <c r="C141" s="537"/>
      <c r="D141" s="537"/>
      <c r="E141" s="174"/>
      <c r="F141" s="497"/>
      <c r="G141" s="497"/>
      <c r="H141" s="497"/>
      <c r="I141" s="536"/>
      <c r="J141" s="537"/>
      <c r="K141" s="537"/>
      <c r="L141" s="538"/>
      <c r="M141" s="33"/>
    </row>
    <row r="142" spans="1:13" ht="13.5" customHeight="1" hidden="1">
      <c r="A142" s="534"/>
      <c r="B142" s="539"/>
      <c r="C142" s="536"/>
      <c r="D142" s="537"/>
      <c r="E142" s="538"/>
      <c r="F142" s="539"/>
      <c r="G142" s="536"/>
      <c r="H142" s="558"/>
      <c r="I142" s="539"/>
      <c r="J142" s="542"/>
      <c r="K142" s="543"/>
      <c r="L142" s="544"/>
      <c r="M142" s="34"/>
    </row>
    <row r="143" spans="1:13" ht="16.5" hidden="1" thickBot="1">
      <c r="A143" s="535"/>
      <c r="B143" s="540"/>
      <c r="C143" s="171"/>
      <c r="D143" s="171"/>
      <c r="E143" s="171"/>
      <c r="F143" s="541"/>
      <c r="G143" s="171"/>
      <c r="H143" s="171"/>
      <c r="I143" s="541"/>
      <c r="J143" s="171"/>
      <c r="K143" s="171"/>
      <c r="L143" s="171"/>
      <c r="M143" s="35"/>
    </row>
    <row r="144" spans="1:13" ht="15.75" hidden="1">
      <c r="A144" s="171"/>
      <c r="B144" s="117"/>
      <c r="C144" s="36"/>
      <c r="D144" s="36"/>
      <c r="E144" s="36"/>
      <c r="F144" s="36"/>
      <c r="G144" s="36"/>
      <c r="H144" s="36"/>
      <c r="I144" s="117"/>
      <c r="J144" s="36"/>
      <c r="K144" s="36"/>
      <c r="L144" s="36"/>
      <c r="M144" s="165"/>
    </row>
    <row r="145" spans="1:13" ht="15.75" hidden="1">
      <c r="A145" s="171"/>
      <c r="B145" s="117"/>
      <c r="C145" s="36"/>
      <c r="D145" s="36"/>
      <c r="E145" s="36"/>
      <c r="F145" s="36"/>
      <c r="G145" s="36"/>
      <c r="H145" s="36"/>
      <c r="I145" s="117"/>
      <c r="J145" s="36"/>
      <c r="K145" s="36"/>
      <c r="L145" s="35"/>
      <c r="M145" s="165"/>
    </row>
    <row r="146" spans="1:13" ht="15.75" hidden="1">
      <c r="A146" s="171"/>
      <c r="B146" s="117"/>
      <c r="C146" s="36"/>
      <c r="D146" s="36"/>
      <c r="E146" s="36"/>
      <c r="F146" s="36"/>
      <c r="G146" s="36"/>
      <c r="H146" s="36"/>
      <c r="I146" s="117"/>
      <c r="J146" s="36"/>
      <c r="K146" s="36"/>
      <c r="L146" s="35"/>
      <c r="M146" s="165"/>
    </row>
    <row r="147" spans="2:12" ht="4.5" customHeight="1" hidden="1"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</row>
    <row r="148" ht="15.75" hidden="1">
      <c r="A148" s="29"/>
    </row>
    <row r="149" spans="1:4" ht="22.5" customHeight="1" hidden="1" thickBot="1">
      <c r="A149" s="29"/>
      <c r="B149" s="38"/>
      <c r="C149" s="38"/>
      <c r="D149" s="38"/>
    </row>
    <row r="150" spans="1:10" ht="16.5" hidden="1" thickBot="1">
      <c r="A150" s="533"/>
      <c r="B150" s="546"/>
      <c r="C150" s="547"/>
      <c r="D150" s="548"/>
      <c r="E150" s="533"/>
      <c r="F150" s="178"/>
      <c r="G150" s="552"/>
      <c r="H150" s="553"/>
      <c r="I150" s="553"/>
      <c r="J150" s="554"/>
    </row>
    <row r="151" spans="1:10" ht="16.5" hidden="1" thickBot="1">
      <c r="A151" s="534"/>
      <c r="B151" s="559"/>
      <c r="C151" s="560"/>
      <c r="D151" s="561"/>
      <c r="E151" s="534"/>
      <c r="F151" s="184"/>
      <c r="G151" s="42"/>
      <c r="H151" s="172"/>
      <c r="I151" s="172"/>
      <c r="J151" s="172"/>
    </row>
    <row r="152" spans="1:10" ht="15.75" hidden="1">
      <c r="A152" s="46"/>
      <c r="B152" s="614"/>
      <c r="C152" s="614"/>
      <c r="D152" s="614"/>
      <c r="E152" s="182"/>
      <c r="F152" s="8"/>
      <c r="G152" s="8"/>
      <c r="H152" s="8"/>
      <c r="I152" s="8"/>
      <c r="J152" s="9"/>
    </row>
    <row r="155" ht="1.5" customHeight="1" thickBot="1"/>
    <row r="156" spans="1:12" ht="24" customHeight="1" thickBot="1">
      <c r="A156" s="17" t="s">
        <v>23</v>
      </c>
      <c r="B156" s="601" t="s">
        <v>160</v>
      </c>
      <c r="C156" s="528"/>
      <c r="D156" s="528"/>
      <c r="E156" s="528"/>
      <c r="F156" s="528"/>
      <c r="G156" s="528"/>
      <c r="H156" s="528"/>
      <c r="I156" s="528"/>
      <c r="J156" s="528"/>
      <c r="K156" s="528"/>
      <c r="L156" s="527"/>
    </row>
    <row r="157" spans="1:12" ht="32.25" customHeight="1" thickBot="1">
      <c r="A157" s="16" t="s">
        <v>24</v>
      </c>
      <c r="B157" s="527" t="s">
        <v>464</v>
      </c>
      <c r="C157" s="498"/>
      <c r="D157" s="498"/>
      <c r="E157" s="498"/>
      <c r="F157" s="498"/>
      <c r="G157" s="498"/>
      <c r="H157" s="498"/>
      <c r="I157" s="498"/>
      <c r="J157" s="498"/>
      <c r="K157" s="498"/>
      <c r="L157" s="498"/>
    </row>
    <row r="158" spans="1:12" ht="28.5" customHeight="1" thickBot="1">
      <c r="A158" s="14" t="s">
        <v>25</v>
      </c>
      <c r="B158" s="527" t="s">
        <v>465</v>
      </c>
      <c r="C158" s="498"/>
      <c r="D158" s="498"/>
      <c r="E158" s="498"/>
      <c r="F158" s="498"/>
      <c r="G158" s="498"/>
      <c r="H158" s="498"/>
      <c r="I158" s="498"/>
      <c r="J158" s="498"/>
      <c r="K158" s="498"/>
      <c r="L158" s="498"/>
    </row>
    <row r="159" spans="1:12" ht="29.25" customHeight="1" thickBot="1">
      <c r="A159" s="15" t="s">
        <v>27</v>
      </c>
      <c r="B159" s="528" t="s">
        <v>181</v>
      </c>
      <c r="C159" s="528"/>
      <c r="D159" s="528"/>
      <c r="E159" s="528"/>
      <c r="F159" s="528"/>
      <c r="G159" s="528"/>
      <c r="H159" s="528"/>
      <c r="I159" s="528"/>
      <c r="J159" s="528"/>
      <c r="K159" s="528"/>
      <c r="L159" s="527"/>
    </row>
    <row r="160" spans="1:12" ht="32.25" customHeight="1" thickBot="1">
      <c r="A160" s="16" t="s">
        <v>28</v>
      </c>
      <c r="B160" s="27" t="s">
        <v>161</v>
      </c>
      <c r="C160" s="529" t="s">
        <v>29</v>
      </c>
      <c r="D160" s="527"/>
      <c r="E160" s="177"/>
      <c r="F160" s="529" t="s">
        <v>30</v>
      </c>
      <c r="G160" s="528"/>
      <c r="H160" s="528"/>
      <c r="I160" s="527"/>
      <c r="J160" s="528" t="s">
        <v>31</v>
      </c>
      <c r="K160" s="528"/>
      <c r="L160" s="528"/>
    </row>
    <row r="161" spans="1:12" ht="30.75" customHeight="1" thickBot="1">
      <c r="A161" s="16" t="s">
        <v>32</v>
      </c>
      <c r="B161" s="530" t="s">
        <v>194</v>
      </c>
      <c r="C161" s="531"/>
      <c r="D161" s="531"/>
      <c r="E161" s="531"/>
      <c r="F161" s="531"/>
      <c r="G161" s="531"/>
      <c r="H161" s="531"/>
      <c r="I161" s="531"/>
      <c r="J161" s="531"/>
      <c r="K161" s="531"/>
      <c r="L161" s="531"/>
    </row>
    <row r="162" spans="1:12" ht="114" customHeight="1" thickBot="1">
      <c r="A162" s="16" t="s">
        <v>33</v>
      </c>
      <c r="B162" s="532" t="s">
        <v>195</v>
      </c>
      <c r="C162" s="498"/>
      <c r="D162" s="498"/>
      <c r="E162" s="498"/>
      <c r="F162" s="498"/>
      <c r="G162" s="498"/>
      <c r="H162" s="498"/>
      <c r="I162" s="498"/>
      <c r="J162" s="498"/>
      <c r="K162" s="498"/>
      <c r="L162" s="498"/>
    </row>
    <row r="163" ht="16.5" customHeight="1"/>
    <row r="164" ht="20.25" customHeight="1">
      <c r="A164" s="175" t="s">
        <v>34</v>
      </c>
    </row>
    <row r="165" spans="1:12" ht="18.75" customHeight="1" thickBot="1">
      <c r="A165" s="29" t="s">
        <v>26</v>
      </c>
      <c r="L165" s="30" t="s">
        <v>35</v>
      </c>
    </row>
    <row r="166" spans="1:13" ht="27.75" customHeight="1">
      <c r="A166" s="533" t="s">
        <v>36</v>
      </c>
      <c r="B166" s="536" t="s">
        <v>44</v>
      </c>
      <c r="C166" s="537"/>
      <c r="D166" s="537"/>
      <c r="E166" s="174"/>
      <c r="F166" s="497" t="s">
        <v>45</v>
      </c>
      <c r="G166" s="497"/>
      <c r="H166" s="497"/>
      <c r="I166" s="536" t="s">
        <v>43</v>
      </c>
      <c r="J166" s="537"/>
      <c r="K166" s="537"/>
      <c r="L166" s="538"/>
      <c r="M166" s="33" t="s">
        <v>0</v>
      </c>
    </row>
    <row r="167" spans="1:13" ht="13.5" customHeight="1">
      <c r="A167" s="534"/>
      <c r="B167" s="539" t="s">
        <v>48</v>
      </c>
      <c r="C167" s="536" t="s">
        <v>42</v>
      </c>
      <c r="D167" s="537"/>
      <c r="E167" s="538"/>
      <c r="F167" s="539" t="s">
        <v>52</v>
      </c>
      <c r="G167" s="536" t="s">
        <v>42</v>
      </c>
      <c r="H167" s="558"/>
      <c r="I167" s="539" t="s">
        <v>52</v>
      </c>
      <c r="J167" s="542" t="s">
        <v>42</v>
      </c>
      <c r="K167" s="543"/>
      <c r="L167" s="544"/>
      <c r="M167" s="34"/>
    </row>
    <row r="168" spans="1:13" ht="79.5" thickBot="1">
      <c r="A168" s="535"/>
      <c r="B168" s="540"/>
      <c r="C168" s="171" t="s">
        <v>49</v>
      </c>
      <c r="D168" s="171" t="s">
        <v>58</v>
      </c>
      <c r="E168" s="171" t="s">
        <v>59</v>
      </c>
      <c r="F168" s="541"/>
      <c r="G168" s="171" t="s">
        <v>57</v>
      </c>
      <c r="H168" s="171" t="s">
        <v>53</v>
      </c>
      <c r="I168" s="541"/>
      <c r="J168" s="171" t="s">
        <v>49</v>
      </c>
      <c r="K168" s="171" t="s">
        <v>50</v>
      </c>
      <c r="L168" s="171" t="s">
        <v>60</v>
      </c>
      <c r="M168" s="35"/>
    </row>
    <row r="169" spans="1:18" ht="15.75">
      <c r="A169" s="171" t="s">
        <v>75</v>
      </c>
      <c r="B169" s="117">
        <f>C169+D169+E169</f>
        <v>0</v>
      </c>
      <c r="C169" s="36"/>
      <c r="D169" s="36"/>
      <c r="E169" s="36"/>
      <c r="F169" s="36"/>
      <c r="G169" s="36"/>
      <c r="H169" s="36"/>
      <c r="I169" s="117">
        <f>J169+K169+L169</f>
        <v>120000</v>
      </c>
      <c r="J169" s="36">
        <v>58107.4</v>
      </c>
      <c r="K169" s="36">
        <v>54745</v>
      </c>
      <c r="L169" s="36">
        <v>7147.6</v>
      </c>
      <c r="M169" s="165">
        <f>B169+F169+I169</f>
        <v>120000</v>
      </c>
      <c r="R169" s="319"/>
    </row>
    <row r="170" spans="1:18" ht="15.75">
      <c r="A170" s="171" t="s">
        <v>76</v>
      </c>
      <c r="B170" s="117">
        <f>C170+D170+E170</f>
        <v>0</v>
      </c>
      <c r="C170" s="36"/>
      <c r="D170" s="36"/>
      <c r="E170" s="36"/>
      <c r="F170" s="36"/>
      <c r="G170" s="36"/>
      <c r="H170" s="36"/>
      <c r="I170" s="117">
        <f>J170+K170+L170</f>
        <v>124865.3</v>
      </c>
      <c r="J170" s="36">
        <v>60431.7</v>
      </c>
      <c r="K170" s="36">
        <f>56934.8+65.3</f>
        <v>57000.100000000006</v>
      </c>
      <c r="L170" s="36">
        <f>7433.5</f>
        <v>7433.5</v>
      </c>
      <c r="M170" s="165">
        <f>B170+F170+I170</f>
        <v>124865.3</v>
      </c>
      <c r="R170" s="319"/>
    </row>
    <row r="171" spans="1:18" ht="15.75">
      <c r="A171" s="171" t="s">
        <v>77</v>
      </c>
      <c r="B171" s="117">
        <f>C171+D171+E171</f>
        <v>0</v>
      </c>
      <c r="C171" s="36"/>
      <c r="D171" s="36"/>
      <c r="E171" s="36"/>
      <c r="F171" s="36"/>
      <c r="G171" s="36"/>
      <c r="H171" s="36"/>
      <c r="I171" s="117">
        <f>J171+K171+L171</f>
        <v>128271.7</v>
      </c>
      <c r="J171" s="36">
        <v>63783.9</v>
      </c>
      <c r="K171" s="36">
        <f>57212.2-455.2</f>
        <v>56757</v>
      </c>
      <c r="L171" s="36">
        <f>7730.8-455.2+455.2</f>
        <v>7730.8</v>
      </c>
      <c r="M171" s="165">
        <f>B171+F171+I171</f>
        <v>128271.7</v>
      </c>
      <c r="N171" s="319"/>
      <c r="O171" s="319"/>
      <c r="R171" s="319"/>
    </row>
    <row r="172" spans="2:12" ht="4.5" customHeight="1"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</row>
    <row r="173" ht="15.75">
      <c r="A173" s="29" t="s">
        <v>37</v>
      </c>
    </row>
    <row r="174" spans="1:4" ht="22.5" customHeight="1" thickBot="1">
      <c r="A174" s="29" t="s">
        <v>26</v>
      </c>
      <c r="B174" s="38"/>
      <c r="C174" s="38"/>
      <c r="D174" s="38"/>
    </row>
    <row r="175" spans="1:10" ht="32.25" thickBot="1">
      <c r="A175" s="533" t="s">
        <v>38</v>
      </c>
      <c r="B175" s="546" t="s">
        <v>39</v>
      </c>
      <c r="C175" s="547"/>
      <c r="D175" s="548"/>
      <c r="E175" s="533" t="s">
        <v>40</v>
      </c>
      <c r="F175" s="178" t="s">
        <v>10</v>
      </c>
      <c r="G175" s="552" t="s">
        <v>11</v>
      </c>
      <c r="H175" s="553"/>
      <c r="I175" s="553"/>
      <c r="J175" s="554"/>
    </row>
    <row r="176" spans="1:10" ht="16.5" thickBot="1">
      <c r="A176" s="535"/>
      <c r="B176" s="549"/>
      <c r="C176" s="550"/>
      <c r="D176" s="551"/>
      <c r="E176" s="535"/>
      <c r="F176" s="184" t="s">
        <v>73</v>
      </c>
      <c r="G176" s="42" t="s">
        <v>74</v>
      </c>
      <c r="H176" s="172" t="s">
        <v>75</v>
      </c>
      <c r="I176" s="172" t="s">
        <v>76</v>
      </c>
      <c r="J176" s="172" t="s">
        <v>77</v>
      </c>
    </row>
    <row r="177" spans="1:10" ht="48.75" customHeight="1">
      <c r="A177" s="1" t="s">
        <v>413</v>
      </c>
      <c r="B177" s="608" t="s">
        <v>181</v>
      </c>
      <c r="C177" s="609"/>
      <c r="D177" s="610"/>
      <c r="E177" s="167" t="s">
        <v>12</v>
      </c>
      <c r="F177" s="5">
        <v>0</v>
      </c>
      <c r="G177" s="6">
        <v>0.1</v>
      </c>
      <c r="H177" s="6">
        <v>0.1</v>
      </c>
      <c r="I177" s="6">
        <v>0.1</v>
      </c>
      <c r="J177" s="7">
        <v>0.1</v>
      </c>
    </row>
    <row r="179" spans="1:14" ht="20.25" customHeight="1">
      <c r="A179" s="525" t="s">
        <v>22</v>
      </c>
      <c r="B179" s="526"/>
      <c r="C179" s="526"/>
      <c r="D179" s="526"/>
      <c r="E179" s="526"/>
      <c r="F179" s="526"/>
      <c r="G179" s="526"/>
      <c r="H179" s="526"/>
      <c r="I179" s="526"/>
      <c r="J179" s="526"/>
      <c r="K179" s="526"/>
      <c r="L179" s="526"/>
      <c r="M179" s="526"/>
      <c r="N179" s="25"/>
    </row>
    <row r="180" ht="1.5" customHeight="1" thickBot="1"/>
    <row r="181" spans="1:12" ht="24" customHeight="1" thickBot="1">
      <c r="A181" s="17" t="s">
        <v>23</v>
      </c>
      <c r="B181" s="601" t="s">
        <v>160</v>
      </c>
      <c r="C181" s="528"/>
      <c r="D181" s="528"/>
      <c r="E181" s="528"/>
      <c r="F181" s="528"/>
      <c r="G181" s="528"/>
      <c r="H181" s="528"/>
      <c r="I181" s="528"/>
      <c r="J181" s="528"/>
      <c r="K181" s="528"/>
      <c r="L181" s="527"/>
    </row>
    <row r="182" spans="1:12" ht="32.25" customHeight="1" thickBot="1">
      <c r="A182" s="16" t="s">
        <v>24</v>
      </c>
      <c r="B182" s="527" t="s">
        <v>464</v>
      </c>
      <c r="C182" s="498"/>
      <c r="D182" s="498"/>
      <c r="E182" s="498"/>
      <c r="F182" s="498"/>
      <c r="G182" s="498"/>
      <c r="H182" s="498"/>
      <c r="I182" s="498"/>
      <c r="J182" s="498"/>
      <c r="K182" s="498"/>
      <c r="L182" s="498"/>
    </row>
    <row r="183" spans="1:12" ht="28.5" customHeight="1" thickBot="1">
      <c r="A183" s="14" t="s">
        <v>25</v>
      </c>
      <c r="B183" s="527" t="s">
        <v>466</v>
      </c>
      <c r="C183" s="498"/>
      <c r="D183" s="498"/>
      <c r="E183" s="498"/>
      <c r="F183" s="498"/>
      <c r="G183" s="498"/>
      <c r="H183" s="498"/>
      <c r="I183" s="498"/>
      <c r="J183" s="498"/>
      <c r="K183" s="498"/>
      <c r="L183" s="498"/>
    </row>
    <row r="184" spans="1:12" ht="29.25" customHeight="1" thickBot="1">
      <c r="A184" s="15" t="s">
        <v>27</v>
      </c>
      <c r="B184" s="528" t="s">
        <v>92</v>
      </c>
      <c r="C184" s="528"/>
      <c r="D184" s="528"/>
      <c r="E184" s="528"/>
      <c r="F184" s="528"/>
      <c r="G184" s="528"/>
      <c r="H184" s="528"/>
      <c r="I184" s="528"/>
      <c r="J184" s="528"/>
      <c r="K184" s="528"/>
      <c r="L184" s="527"/>
    </row>
    <row r="185" spans="1:12" ht="32.25" customHeight="1" thickBot="1">
      <c r="A185" s="16" t="s">
        <v>28</v>
      </c>
      <c r="B185" s="27" t="s">
        <v>161</v>
      </c>
      <c r="C185" s="529" t="s">
        <v>29</v>
      </c>
      <c r="D185" s="527"/>
      <c r="E185" s="177"/>
      <c r="F185" s="529" t="s">
        <v>30</v>
      </c>
      <c r="G185" s="528"/>
      <c r="H185" s="528"/>
      <c r="I185" s="527"/>
      <c r="J185" s="528" t="s">
        <v>31</v>
      </c>
      <c r="K185" s="528"/>
      <c r="L185" s="528"/>
    </row>
    <row r="186" spans="1:12" ht="30.75" customHeight="1" thickBot="1">
      <c r="A186" s="16" t="s">
        <v>32</v>
      </c>
      <c r="B186" s="530" t="s">
        <v>196</v>
      </c>
      <c r="C186" s="531"/>
      <c r="D186" s="531"/>
      <c r="E186" s="531"/>
      <c r="F186" s="531"/>
      <c r="G186" s="531"/>
      <c r="H186" s="531"/>
      <c r="I186" s="531"/>
      <c r="J186" s="531"/>
      <c r="K186" s="531"/>
      <c r="L186" s="531"/>
    </row>
    <row r="187" spans="1:12" ht="48" thickBot="1">
      <c r="A187" s="16" t="s">
        <v>33</v>
      </c>
      <c r="B187" s="532" t="s">
        <v>182</v>
      </c>
      <c r="C187" s="498"/>
      <c r="D187" s="498"/>
      <c r="E187" s="498"/>
      <c r="F187" s="498"/>
      <c r="G187" s="498"/>
      <c r="H187" s="498"/>
      <c r="I187" s="498"/>
      <c r="J187" s="498"/>
      <c r="K187" s="498"/>
      <c r="L187" s="498"/>
    </row>
    <row r="188" ht="16.5" customHeight="1"/>
    <row r="189" ht="20.25" customHeight="1">
      <c r="A189" s="175" t="s">
        <v>34</v>
      </c>
    </row>
    <row r="190" spans="1:12" ht="18.75" customHeight="1" thickBot="1">
      <c r="A190" s="29" t="s">
        <v>26</v>
      </c>
      <c r="L190" s="30" t="s">
        <v>35</v>
      </c>
    </row>
    <row r="191" spans="1:13" ht="27.75" customHeight="1">
      <c r="A191" s="533" t="s">
        <v>36</v>
      </c>
      <c r="B191" s="536" t="s">
        <v>44</v>
      </c>
      <c r="C191" s="537"/>
      <c r="D191" s="537"/>
      <c r="E191" s="174"/>
      <c r="F191" s="497" t="s">
        <v>45</v>
      </c>
      <c r="G191" s="497"/>
      <c r="H191" s="497"/>
      <c r="I191" s="536" t="s">
        <v>43</v>
      </c>
      <c r="J191" s="537"/>
      <c r="K191" s="537"/>
      <c r="L191" s="538"/>
      <c r="M191" s="33" t="s">
        <v>0</v>
      </c>
    </row>
    <row r="192" spans="1:13" ht="13.5" customHeight="1">
      <c r="A192" s="534"/>
      <c r="B192" s="539" t="s">
        <v>48</v>
      </c>
      <c r="C192" s="536" t="s">
        <v>42</v>
      </c>
      <c r="D192" s="537"/>
      <c r="E192" s="538"/>
      <c r="F192" s="539" t="s">
        <v>52</v>
      </c>
      <c r="G192" s="536" t="s">
        <v>42</v>
      </c>
      <c r="H192" s="558"/>
      <c r="I192" s="539" t="s">
        <v>52</v>
      </c>
      <c r="J192" s="542" t="s">
        <v>42</v>
      </c>
      <c r="K192" s="543"/>
      <c r="L192" s="544"/>
      <c r="M192" s="34"/>
    </row>
    <row r="193" spans="1:13" ht="79.5" thickBot="1">
      <c r="A193" s="535"/>
      <c r="B193" s="540"/>
      <c r="C193" s="171" t="s">
        <v>49</v>
      </c>
      <c r="D193" s="171" t="s">
        <v>58</v>
      </c>
      <c r="E193" s="171" t="s">
        <v>59</v>
      </c>
      <c r="F193" s="541"/>
      <c r="G193" s="171" t="s">
        <v>57</v>
      </c>
      <c r="H193" s="171" t="s">
        <v>53</v>
      </c>
      <c r="I193" s="541"/>
      <c r="J193" s="171" t="s">
        <v>49</v>
      </c>
      <c r="K193" s="171" t="s">
        <v>50</v>
      </c>
      <c r="L193" s="171" t="s">
        <v>60</v>
      </c>
      <c r="M193" s="35"/>
    </row>
    <row r="194" spans="1:17" ht="15.75">
      <c r="A194" s="171" t="s">
        <v>75</v>
      </c>
      <c r="B194" s="117">
        <f>C194+D194+E194</f>
        <v>66296.40000000001</v>
      </c>
      <c r="C194" s="36">
        <v>41272</v>
      </c>
      <c r="D194" s="36">
        <v>25024.40000000001</v>
      </c>
      <c r="E194" s="36"/>
      <c r="F194" s="36"/>
      <c r="G194" s="36"/>
      <c r="H194" s="36"/>
      <c r="I194" s="117">
        <f>J194+K194+L194</f>
        <v>84592.83000000002</v>
      </c>
      <c r="J194" s="36">
        <v>17466.75</v>
      </c>
      <c r="K194" s="36">
        <v>65026.08000000001</v>
      </c>
      <c r="L194" s="260">
        <v>2100</v>
      </c>
      <c r="M194" s="165">
        <f>B194+F194+I194</f>
        <v>150889.23000000004</v>
      </c>
      <c r="Q194" s="319"/>
    </row>
    <row r="195" spans="1:17" ht="15.75">
      <c r="A195" s="171" t="s">
        <v>76</v>
      </c>
      <c r="B195" s="117">
        <f>C195+D195+E195</f>
        <v>68948.2</v>
      </c>
      <c r="C195" s="36">
        <v>42510.1</v>
      </c>
      <c r="D195" s="36">
        <f>25981.5+456.6</f>
        <v>26438.1</v>
      </c>
      <c r="E195" s="36"/>
      <c r="F195" s="36"/>
      <c r="G195" s="36"/>
      <c r="H195" s="36"/>
      <c r="I195" s="117">
        <f>J195+K195+L195</f>
        <v>87976.5</v>
      </c>
      <c r="J195" s="36">
        <v>18165.4</v>
      </c>
      <c r="K195" s="36">
        <v>67627.1</v>
      </c>
      <c r="L195" s="36">
        <v>2184</v>
      </c>
      <c r="M195" s="165">
        <f>B195+F195+I195</f>
        <v>156924.7</v>
      </c>
      <c r="Q195" s="319"/>
    </row>
    <row r="196" spans="1:17" ht="15.75">
      <c r="A196" s="171" t="s">
        <v>77</v>
      </c>
      <c r="B196" s="117">
        <f>C196+D196+E196</f>
        <v>69429.2</v>
      </c>
      <c r="C196" s="36">
        <v>42510.1</v>
      </c>
      <c r="D196" s="36">
        <f>26403.6+515.5</f>
        <v>26919.1</v>
      </c>
      <c r="E196" s="36"/>
      <c r="F196" s="36"/>
      <c r="G196" s="36"/>
      <c r="H196" s="36"/>
      <c r="I196" s="117">
        <f>J196+K196+L196</f>
        <v>91776.59999999999</v>
      </c>
      <c r="J196" s="36">
        <v>19173.1</v>
      </c>
      <c r="K196" s="36">
        <v>70332.2</v>
      </c>
      <c r="L196" s="36">
        <v>2271.3</v>
      </c>
      <c r="M196" s="165">
        <f>B196+F196+I196</f>
        <v>161205.8</v>
      </c>
      <c r="Q196" s="319"/>
    </row>
    <row r="197" spans="2:12" ht="4.5" customHeight="1"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</row>
    <row r="198" ht="15.75">
      <c r="A198" s="29" t="s">
        <v>37</v>
      </c>
    </row>
    <row r="199" spans="1:4" ht="22.5" customHeight="1" thickBot="1">
      <c r="A199" s="29" t="s">
        <v>26</v>
      </c>
      <c r="B199" s="38"/>
      <c r="C199" s="38"/>
      <c r="D199" s="38"/>
    </row>
    <row r="200" spans="1:10" ht="32.25" thickBot="1">
      <c r="A200" s="533" t="s">
        <v>38</v>
      </c>
      <c r="B200" s="546" t="s">
        <v>39</v>
      </c>
      <c r="C200" s="547"/>
      <c r="D200" s="548"/>
      <c r="E200" s="533" t="s">
        <v>40</v>
      </c>
      <c r="F200" s="178" t="s">
        <v>10</v>
      </c>
      <c r="G200" s="552" t="s">
        <v>11</v>
      </c>
      <c r="H200" s="553"/>
      <c r="I200" s="553"/>
      <c r="J200" s="554"/>
    </row>
    <row r="201" spans="1:10" ht="16.5" thickBot="1">
      <c r="A201" s="535"/>
      <c r="B201" s="549"/>
      <c r="C201" s="550"/>
      <c r="D201" s="551"/>
      <c r="E201" s="535"/>
      <c r="F201" s="179" t="s">
        <v>73</v>
      </c>
      <c r="G201" s="50" t="s">
        <v>74</v>
      </c>
      <c r="H201" s="51" t="s">
        <v>75</v>
      </c>
      <c r="I201" s="51" t="s">
        <v>76</v>
      </c>
      <c r="J201" s="52" t="s">
        <v>77</v>
      </c>
    </row>
    <row r="202" spans="1:10" ht="28.5" customHeight="1">
      <c r="A202" s="1" t="s">
        <v>97</v>
      </c>
      <c r="B202" s="608" t="s">
        <v>139</v>
      </c>
      <c r="C202" s="609"/>
      <c r="D202" s="610"/>
      <c r="E202" s="167" t="s">
        <v>98</v>
      </c>
      <c r="F202" s="48">
        <v>20000</v>
      </c>
      <c r="G202" s="48">
        <v>21000</v>
      </c>
      <c r="H202" s="48">
        <v>22000</v>
      </c>
      <c r="I202" s="48">
        <v>23000</v>
      </c>
      <c r="J202" s="49">
        <v>24000</v>
      </c>
    </row>
    <row r="205" ht="1.5" customHeight="1" thickBot="1"/>
    <row r="206" spans="1:12" ht="24" customHeight="1" thickBot="1">
      <c r="A206" s="17" t="s">
        <v>23</v>
      </c>
      <c r="B206" s="601" t="s">
        <v>160</v>
      </c>
      <c r="C206" s="528"/>
      <c r="D206" s="528"/>
      <c r="E206" s="528"/>
      <c r="F206" s="528"/>
      <c r="G206" s="528"/>
      <c r="H206" s="528"/>
      <c r="I206" s="528"/>
      <c r="J206" s="528"/>
      <c r="K206" s="528"/>
      <c r="L206" s="527"/>
    </row>
    <row r="207" spans="1:12" ht="32.25" customHeight="1" thickBot="1">
      <c r="A207" s="16" t="s">
        <v>24</v>
      </c>
      <c r="B207" s="527" t="s">
        <v>467</v>
      </c>
      <c r="C207" s="498"/>
      <c r="D207" s="498"/>
      <c r="E207" s="498"/>
      <c r="F207" s="498"/>
      <c r="G207" s="498"/>
      <c r="H207" s="498"/>
      <c r="I207" s="498"/>
      <c r="J207" s="498"/>
      <c r="K207" s="498"/>
      <c r="L207" s="498"/>
    </row>
    <row r="208" spans="1:12" ht="28.5" customHeight="1" thickBot="1">
      <c r="A208" s="14" t="s">
        <v>25</v>
      </c>
      <c r="B208" s="527" t="s">
        <v>468</v>
      </c>
      <c r="C208" s="498"/>
      <c r="D208" s="498"/>
      <c r="E208" s="498"/>
      <c r="F208" s="498"/>
      <c r="G208" s="498"/>
      <c r="H208" s="498"/>
      <c r="I208" s="498"/>
      <c r="J208" s="498"/>
      <c r="K208" s="498"/>
      <c r="L208" s="498"/>
    </row>
    <row r="209" spans="1:12" ht="29.25" customHeight="1" thickBot="1">
      <c r="A209" s="15" t="s">
        <v>27</v>
      </c>
      <c r="B209" s="528" t="s">
        <v>333</v>
      </c>
      <c r="C209" s="528"/>
      <c r="D209" s="528"/>
      <c r="E209" s="528"/>
      <c r="F209" s="528"/>
      <c r="G209" s="528"/>
      <c r="H209" s="528"/>
      <c r="I209" s="528"/>
      <c r="J209" s="528"/>
      <c r="K209" s="528"/>
      <c r="L209" s="527"/>
    </row>
    <row r="210" spans="1:12" ht="32.25" customHeight="1" thickBot="1">
      <c r="A210" s="16" t="s">
        <v>28</v>
      </c>
      <c r="B210" s="27" t="s">
        <v>161</v>
      </c>
      <c r="C210" s="529" t="s">
        <v>29</v>
      </c>
      <c r="D210" s="527"/>
      <c r="E210" s="177"/>
      <c r="F210" s="529" t="s">
        <v>30</v>
      </c>
      <c r="G210" s="528"/>
      <c r="H210" s="528"/>
      <c r="I210" s="527"/>
      <c r="J210" s="528" t="s">
        <v>31</v>
      </c>
      <c r="K210" s="528"/>
      <c r="L210" s="528"/>
    </row>
    <row r="211" spans="1:12" ht="30.75" customHeight="1" thickBot="1">
      <c r="A211" s="16" t="s">
        <v>32</v>
      </c>
      <c r="B211" s="530" t="s">
        <v>183</v>
      </c>
      <c r="C211" s="531"/>
      <c r="D211" s="531"/>
      <c r="E211" s="531"/>
      <c r="F211" s="531"/>
      <c r="G211" s="531"/>
      <c r="H211" s="531"/>
      <c r="I211" s="531"/>
      <c r="J211" s="531"/>
      <c r="K211" s="531"/>
      <c r="L211" s="531"/>
    </row>
    <row r="212" spans="1:12" ht="48" thickBot="1">
      <c r="A212" s="16" t="s">
        <v>33</v>
      </c>
      <c r="B212" s="532" t="s">
        <v>184</v>
      </c>
      <c r="C212" s="498"/>
      <c r="D212" s="498"/>
      <c r="E212" s="498"/>
      <c r="F212" s="498"/>
      <c r="G212" s="498"/>
      <c r="H212" s="498"/>
      <c r="I212" s="498"/>
      <c r="J212" s="498"/>
      <c r="K212" s="498"/>
      <c r="L212" s="498"/>
    </row>
    <row r="213" ht="16.5" customHeight="1"/>
    <row r="214" ht="20.25" customHeight="1">
      <c r="A214" s="175" t="s">
        <v>34</v>
      </c>
    </row>
    <row r="215" spans="1:12" ht="18.75" customHeight="1" thickBot="1">
      <c r="A215" s="29" t="s">
        <v>26</v>
      </c>
      <c r="L215" s="30" t="s">
        <v>35</v>
      </c>
    </row>
    <row r="216" spans="1:13" ht="27.75" customHeight="1">
      <c r="A216" s="533" t="s">
        <v>36</v>
      </c>
      <c r="B216" s="536" t="s">
        <v>44</v>
      </c>
      <c r="C216" s="537"/>
      <c r="D216" s="537"/>
      <c r="E216" s="174"/>
      <c r="F216" s="497" t="s">
        <v>45</v>
      </c>
      <c r="G216" s="497"/>
      <c r="H216" s="497"/>
      <c r="I216" s="536" t="s">
        <v>43</v>
      </c>
      <c r="J216" s="537"/>
      <c r="K216" s="537"/>
      <c r="L216" s="538"/>
      <c r="M216" s="33" t="s">
        <v>0</v>
      </c>
    </row>
    <row r="217" spans="1:13" ht="13.5" customHeight="1">
      <c r="A217" s="534"/>
      <c r="B217" s="539" t="s">
        <v>48</v>
      </c>
      <c r="C217" s="536" t="s">
        <v>42</v>
      </c>
      <c r="D217" s="537"/>
      <c r="E217" s="538"/>
      <c r="F217" s="539" t="s">
        <v>52</v>
      </c>
      <c r="G217" s="536" t="s">
        <v>42</v>
      </c>
      <c r="H217" s="558"/>
      <c r="I217" s="539" t="s">
        <v>52</v>
      </c>
      <c r="J217" s="542" t="s">
        <v>42</v>
      </c>
      <c r="K217" s="543"/>
      <c r="L217" s="544"/>
      <c r="M217" s="34"/>
    </row>
    <row r="218" spans="1:13" ht="79.5" thickBot="1">
      <c r="A218" s="535"/>
      <c r="B218" s="540"/>
      <c r="C218" s="171" t="s">
        <v>49</v>
      </c>
      <c r="D218" s="171" t="s">
        <v>58</v>
      </c>
      <c r="E218" s="171" t="s">
        <v>59</v>
      </c>
      <c r="F218" s="541"/>
      <c r="G218" s="171" t="s">
        <v>57</v>
      </c>
      <c r="H218" s="171" t="s">
        <v>53</v>
      </c>
      <c r="I218" s="541"/>
      <c r="J218" s="171" t="s">
        <v>49</v>
      </c>
      <c r="K218" s="171" t="s">
        <v>50</v>
      </c>
      <c r="L218" s="171" t="s">
        <v>60</v>
      </c>
      <c r="M218" s="35"/>
    </row>
    <row r="219" spans="1:17" ht="15.75">
      <c r="A219" s="171" t="s">
        <v>75</v>
      </c>
      <c r="B219" s="117">
        <f>C219+D219+E219</f>
        <v>86565.4</v>
      </c>
      <c r="C219" s="36">
        <v>43335.6</v>
      </c>
      <c r="D219" s="36">
        <v>43229.8</v>
      </c>
      <c r="E219" s="36"/>
      <c r="F219" s="36"/>
      <c r="G219" s="36"/>
      <c r="H219" s="36"/>
      <c r="I219" s="117">
        <f>J219+K219+L219</f>
        <v>19922.100000000002</v>
      </c>
      <c r="J219" s="36">
        <v>10928</v>
      </c>
      <c r="K219" s="36">
        <v>6884.2</v>
      </c>
      <c r="L219" s="35">
        <v>2109.9</v>
      </c>
      <c r="M219" s="165">
        <f>B219+F219+I219</f>
        <v>106487.5</v>
      </c>
      <c r="Q219" s="319"/>
    </row>
    <row r="220" spans="1:17" ht="15.75">
      <c r="A220" s="171" t="s">
        <v>76</v>
      </c>
      <c r="B220" s="117">
        <f>C220+D220+E220</f>
        <v>90028</v>
      </c>
      <c r="C220" s="36">
        <v>44635.7</v>
      </c>
      <c r="D220" s="36">
        <f>44883.1+509.2</f>
        <v>45392.299999999996</v>
      </c>
      <c r="E220" s="36"/>
      <c r="F220" s="36"/>
      <c r="G220" s="36"/>
      <c r="H220" s="36"/>
      <c r="I220" s="117">
        <f>J220+K220+L220</f>
        <v>20719</v>
      </c>
      <c r="J220" s="36">
        <v>11365.1</v>
      </c>
      <c r="K220" s="36">
        <v>7159.6</v>
      </c>
      <c r="L220" s="36">
        <v>2194.3</v>
      </c>
      <c r="M220" s="165">
        <f>B220+F220+I220</f>
        <v>110747</v>
      </c>
      <c r="Q220" s="319"/>
    </row>
    <row r="221" spans="1:17" ht="15.75">
      <c r="A221" s="171" t="s">
        <v>77</v>
      </c>
      <c r="B221" s="117">
        <f>C221+D221+E221</f>
        <v>92044.79999999999</v>
      </c>
      <c r="C221" s="36">
        <v>44635.7</v>
      </c>
      <c r="D221" s="36">
        <f>45612.4+1796.7</f>
        <v>47409.1</v>
      </c>
      <c r="E221" s="36"/>
      <c r="F221" s="36"/>
      <c r="G221" s="36"/>
      <c r="H221" s="36"/>
      <c r="I221" s="117">
        <f>J221+K221+L221</f>
        <v>21723.5</v>
      </c>
      <c r="J221" s="36">
        <v>11995.6</v>
      </c>
      <c r="K221" s="36">
        <v>7445.9</v>
      </c>
      <c r="L221" s="36">
        <v>2282</v>
      </c>
      <c r="M221" s="165">
        <f>B221+F221+I221</f>
        <v>113768.29999999999</v>
      </c>
      <c r="Q221" s="319"/>
    </row>
    <row r="222" spans="2:17" ht="4.5" customHeight="1"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Q222" s="319"/>
    </row>
    <row r="223" ht="15.75">
      <c r="A223" s="29" t="s">
        <v>37</v>
      </c>
    </row>
    <row r="224" spans="1:4" ht="22.5" customHeight="1" thickBot="1">
      <c r="A224" s="29" t="s">
        <v>26</v>
      </c>
      <c r="B224" s="38"/>
      <c r="C224" s="38"/>
      <c r="D224" s="38"/>
    </row>
    <row r="225" spans="1:10" ht="32.25" thickBot="1">
      <c r="A225" s="533" t="s">
        <v>38</v>
      </c>
      <c r="B225" s="546" t="s">
        <v>39</v>
      </c>
      <c r="C225" s="547"/>
      <c r="D225" s="548"/>
      <c r="E225" s="533" t="s">
        <v>40</v>
      </c>
      <c r="F225" s="178" t="s">
        <v>10</v>
      </c>
      <c r="G225" s="552" t="s">
        <v>11</v>
      </c>
      <c r="H225" s="553"/>
      <c r="I225" s="553"/>
      <c r="J225" s="554"/>
    </row>
    <row r="226" spans="1:10" ht="16.5" thickBot="1">
      <c r="A226" s="535"/>
      <c r="B226" s="549"/>
      <c r="C226" s="550"/>
      <c r="D226" s="551"/>
      <c r="E226" s="535"/>
      <c r="F226" s="179" t="s">
        <v>73</v>
      </c>
      <c r="G226" s="50" t="s">
        <v>74</v>
      </c>
      <c r="H226" s="51" t="s">
        <v>75</v>
      </c>
      <c r="I226" s="51" t="s">
        <v>76</v>
      </c>
      <c r="J226" s="52" t="s">
        <v>77</v>
      </c>
    </row>
    <row r="227" spans="1:10" ht="59.25" customHeight="1">
      <c r="A227" s="10" t="s">
        <v>432</v>
      </c>
      <c r="B227" s="616" t="s">
        <v>134</v>
      </c>
      <c r="C227" s="616"/>
      <c r="D227" s="616"/>
      <c r="E227" s="170" t="s">
        <v>12</v>
      </c>
      <c r="F227" s="166">
        <v>10</v>
      </c>
      <c r="G227" s="166">
        <v>20</v>
      </c>
      <c r="H227" s="20">
        <v>30</v>
      </c>
      <c r="I227" s="20">
        <v>40</v>
      </c>
      <c r="J227" s="288">
        <v>50</v>
      </c>
    </row>
    <row r="230" ht="1.5" customHeight="1" thickBot="1"/>
    <row r="231" spans="1:12" ht="24" customHeight="1" thickBot="1">
      <c r="A231" s="17" t="s">
        <v>23</v>
      </c>
      <c r="B231" s="601" t="s">
        <v>160</v>
      </c>
      <c r="C231" s="528"/>
      <c r="D231" s="528"/>
      <c r="E231" s="528"/>
      <c r="F231" s="528"/>
      <c r="G231" s="528"/>
      <c r="H231" s="528"/>
      <c r="I231" s="528"/>
      <c r="J231" s="528"/>
      <c r="K231" s="528"/>
      <c r="L231" s="527"/>
    </row>
    <row r="232" spans="1:12" ht="32.25" customHeight="1" thickBot="1">
      <c r="A232" s="16" t="s">
        <v>24</v>
      </c>
      <c r="B232" s="527" t="s">
        <v>467</v>
      </c>
      <c r="C232" s="498"/>
      <c r="D232" s="498"/>
      <c r="E232" s="498"/>
      <c r="F232" s="498"/>
      <c r="G232" s="498"/>
      <c r="H232" s="498"/>
      <c r="I232" s="498"/>
      <c r="J232" s="498"/>
      <c r="K232" s="498"/>
      <c r="L232" s="498"/>
    </row>
    <row r="233" spans="1:12" ht="28.5" customHeight="1" thickBot="1">
      <c r="A233" s="14" t="s">
        <v>25</v>
      </c>
      <c r="B233" s="527" t="s">
        <v>469</v>
      </c>
      <c r="C233" s="498"/>
      <c r="D233" s="498"/>
      <c r="E233" s="498"/>
      <c r="F233" s="498"/>
      <c r="G233" s="498"/>
      <c r="H233" s="498"/>
      <c r="I233" s="498"/>
      <c r="J233" s="498"/>
      <c r="K233" s="498"/>
      <c r="L233" s="498"/>
    </row>
    <row r="234" spans="1:12" ht="29.25" customHeight="1" thickBot="1">
      <c r="A234" s="15" t="s">
        <v>27</v>
      </c>
      <c r="B234" s="528" t="s">
        <v>197</v>
      </c>
      <c r="C234" s="528"/>
      <c r="D234" s="528"/>
      <c r="E234" s="528"/>
      <c r="F234" s="528"/>
      <c r="G234" s="528"/>
      <c r="H234" s="528"/>
      <c r="I234" s="528"/>
      <c r="J234" s="528"/>
      <c r="K234" s="528"/>
      <c r="L234" s="527"/>
    </row>
    <row r="235" spans="1:12" ht="32.25" customHeight="1" thickBot="1">
      <c r="A235" s="16" t="s">
        <v>28</v>
      </c>
      <c r="B235" s="27" t="s">
        <v>161</v>
      </c>
      <c r="C235" s="529" t="s">
        <v>29</v>
      </c>
      <c r="D235" s="527"/>
      <c r="E235" s="177"/>
      <c r="F235" s="529" t="s">
        <v>30</v>
      </c>
      <c r="G235" s="528"/>
      <c r="H235" s="528"/>
      <c r="I235" s="527"/>
      <c r="J235" s="528" t="s">
        <v>31</v>
      </c>
      <c r="K235" s="528"/>
      <c r="L235" s="528"/>
    </row>
    <row r="236" spans="1:12" ht="30.75" customHeight="1" thickBot="1">
      <c r="A236" s="16" t="s">
        <v>32</v>
      </c>
      <c r="B236" s="530" t="s">
        <v>185</v>
      </c>
      <c r="C236" s="531"/>
      <c r="D236" s="531"/>
      <c r="E236" s="531"/>
      <c r="F236" s="531"/>
      <c r="G236" s="531"/>
      <c r="H236" s="531"/>
      <c r="I236" s="531"/>
      <c r="J236" s="531"/>
      <c r="K236" s="531"/>
      <c r="L236" s="531"/>
    </row>
    <row r="237" spans="1:12" ht="48" thickBot="1">
      <c r="A237" s="16" t="s">
        <v>33</v>
      </c>
      <c r="B237" s="532" t="s">
        <v>186</v>
      </c>
      <c r="C237" s="498"/>
      <c r="D237" s="498"/>
      <c r="E237" s="498"/>
      <c r="F237" s="498"/>
      <c r="G237" s="498"/>
      <c r="H237" s="498"/>
      <c r="I237" s="498"/>
      <c r="J237" s="498"/>
      <c r="K237" s="498"/>
      <c r="L237" s="498"/>
    </row>
    <row r="238" ht="16.5" customHeight="1"/>
    <row r="239" ht="20.25" customHeight="1">
      <c r="A239" s="175" t="s">
        <v>34</v>
      </c>
    </row>
    <row r="240" spans="1:12" ht="18.75" customHeight="1" thickBot="1">
      <c r="A240" s="29" t="s">
        <v>26</v>
      </c>
      <c r="L240" s="30" t="s">
        <v>35</v>
      </c>
    </row>
    <row r="241" spans="1:13" ht="27.75" customHeight="1">
      <c r="A241" s="533" t="s">
        <v>36</v>
      </c>
      <c r="B241" s="536" t="s">
        <v>44</v>
      </c>
      <c r="C241" s="537"/>
      <c r="D241" s="537"/>
      <c r="E241" s="174"/>
      <c r="F241" s="497" t="s">
        <v>45</v>
      </c>
      <c r="G241" s="497"/>
      <c r="H241" s="497"/>
      <c r="I241" s="536" t="s">
        <v>43</v>
      </c>
      <c r="J241" s="537"/>
      <c r="K241" s="537"/>
      <c r="L241" s="538"/>
      <c r="M241" s="33" t="s">
        <v>0</v>
      </c>
    </row>
    <row r="242" spans="1:13" ht="13.5" customHeight="1">
      <c r="A242" s="534"/>
      <c r="B242" s="539" t="s">
        <v>48</v>
      </c>
      <c r="C242" s="536" t="s">
        <v>42</v>
      </c>
      <c r="D242" s="537"/>
      <c r="E242" s="538"/>
      <c r="F242" s="539" t="s">
        <v>52</v>
      </c>
      <c r="G242" s="536" t="s">
        <v>42</v>
      </c>
      <c r="H242" s="558"/>
      <c r="I242" s="539" t="s">
        <v>52</v>
      </c>
      <c r="J242" s="542" t="s">
        <v>42</v>
      </c>
      <c r="K242" s="543"/>
      <c r="L242" s="544"/>
      <c r="M242" s="34"/>
    </row>
    <row r="243" spans="1:13" ht="79.5" thickBot="1">
      <c r="A243" s="535"/>
      <c r="B243" s="540"/>
      <c r="C243" s="171" t="s">
        <v>49</v>
      </c>
      <c r="D243" s="171" t="s">
        <v>58</v>
      </c>
      <c r="E243" s="171" t="s">
        <v>59</v>
      </c>
      <c r="F243" s="541"/>
      <c r="G243" s="171" t="s">
        <v>57</v>
      </c>
      <c r="H243" s="171" t="s">
        <v>53</v>
      </c>
      <c r="I243" s="541"/>
      <c r="J243" s="171" t="s">
        <v>49</v>
      </c>
      <c r="K243" s="171" t="s">
        <v>50</v>
      </c>
      <c r="L243" s="171" t="s">
        <v>60</v>
      </c>
      <c r="M243" s="35"/>
    </row>
    <row r="244" spans="1:17" ht="15.75">
      <c r="A244" s="171" t="s">
        <v>75</v>
      </c>
      <c r="B244" s="117">
        <f>C244+D244+E244</f>
        <v>144390.4</v>
      </c>
      <c r="C244" s="36">
        <v>87447</v>
      </c>
      <c r="D244" s="36">
        <f>56943.4</f>
        <v>56943.4</v>
      </c>
      <c r="E244" s="36"/>
      <c r="F244" s="36"/>
      <c r="G244" s="36"/>
      <c r="H244" s="36"/>
      <c r="I244" s="117">
        <f>J244+K244+L244</f>
        <v>130502.4</v>
      </c>
      <c r="J244" s="36">
        <v>37268.7</v>
      </c>
      <c r="K244" s="36">
        <f>84543.7</f>
        <v>84543.7</v>
      </c>
      <c r="L244" s="36">
        <v>8690</v>
      </c>
      <c r="M244" s="165">
        <f>B244+F244+I244</f>
        <v>274892.8</v>
      </c>
      <c r="Q244" s="319"/>
    </row>
    <row r="245" spans="1:17" ht="15.75">
      <c r="A245" s="171" t="s">
        <v>76</v>
      </c>
      <c r="B245" s="117">
        <f>C245+D245+E245</f>
        <v>150884.9</v>
      </c>
      <c r="C245" s="36">
        <v>90070.4</v>
      </c>
      <c r="D245" s="36">
        <f>59121.2+974.4+718.9</f>
        <v>60814.5</v>
      </c>
      <c r="E245" s="36"/>
      <c r="F245" s="36"/>
      <c r="G245" s="36"/>
      <c r="H245" s="36"/>
      <c r="I245" s="117">
        <f>J245+K245+L245</f>
        <v>135003.6</v>
      </c>
      <c r="J245" s="36">
        <v>38759.5</v>
      </c>
      <c r="K245" s="36">
        <f>87925.4-718.9</f>
        <v>87206.5</v>
      </c>
      <c r="L245" s="36">
        <v>9037.6</v>
      </c>
      <c r="M245" s="165">
        <f>B245+F245+I245</f>
        <v>285888.5</v>
      </c>
      <c r="Q245" s="319"/>
    </row>
    <row r="246" spans="1:17" ht="15.75">
      <c r="A246" s="171" t="s">
        <v>77</v>
      </c>
      <c r="B246" s="117">
        <f>C246+D246+E246</f>
        <v>151988.9</v>
      </c>
      <c r="C246" s="36">
        <v>90070.4</v>
      </c>
      <c r="D246" s="36">
        <f>60081.8+1784.7+52</f>
        <v>61918.5</v>
      </c>
      <c r="E246" s="36"/>
      <c r="F246" s="36"/>
      <c r="G246" s="36"/>
      <c r="H246" s="36"/>
      <c r="I246" s="117">
        <f>J246+K246+L246</f>
        <v>141698.9</v>
      </c>
      <c r="J246" s="36">
        <v>40909.4</v>
      </c>
      <c r="K246" s="36">
        <f>91442.4-52</f>
        <v>91390.4</v>
      </c>
      <c r="L246" s="36">
        <v>9399.1</v>
      </c>
      <c r="M246" s="165">
        <f>B246+F246+I246</f>
        <v>293687.8</v>
      </c>
      <c r="Q246" s="319"/>
    </row>
    <row r="247" spans="2:12" ht="4.5" customHeight="1">
      <c r="B247" s="183"/>
      <c r="C247" s="183"/>
      <c r="D247" s="183"/>
      <c r="E247" s="183"/>
      <c r="F247" s="183"/>
      <c r="G247" s="183"/>
      <c r="H247" s="183"/>
      <c r="I247" s="183"/>
      <c r="J247" s="183"/>
      <c r="K247" s="183"/>
      <c r="L247" s="183"/>
    </row>
    <row r="248" ht="15.75">
      <c r="A248" s="29" t="s">
        <v>37</v>
      </c>
    </row>
    <row r="249" spans="1:4" ht="22.5" customHeight="1" thickBot="1">
      <c r="A249" s="29" t="s">
        <v>26</v>
      </c>
      <c r="B249" s="38"/>
      <c r="C249" s="38"/>
      <c r="D249" s="38"/>
    </row>
    <row r="250" spans="1:10" ht="32.25" thickBot="1">
      <c r="A250" s="533" t="s">
        <v>38</v>
      </c>
      <c r="B250" s="546" t="s">
        <v>39</v>
      </c>
      <c r="C250" s="547"/>
      <c r="D250" s="548"/>
      <c r="E250" s="533" t="s">
        <v>40</v>
      </c>
      <c r="F250" s="178" t="s">
        <v>10</v>
      </c>
      <c r="G250" s="552" t="s">
        <v>11</v>
      </c>
      <c r="H250" s="553"/>
      <c r="I250" s="553"/>
      <c r="J250" s="554"/>
    </row>
    <row r="251" spans="1:10" ht="16.5" thickBot="1">
      <c r="A251" s="535"/>
      <c r="B251" s="549"/>
      <c r="C251" s="550"/>
      <c r="D251" s="551"/>
      <c r="E251" s="535"/>
      <c r="F251" s="179" t="s">
        <v>73</v>
      </c>
      <c r="G251" s="50" t="s">
        <v>74</v>
      </c>
      <c r="H251" s="51" t="s">
        <v>75</v>
      </c>
      <c r="I251" s="51" t="s">
        <v>76</v>
      </c>
      <c r="J251" s="52" t="s">
        <v>77</v>
      </c>
    </row>
    <row r="252" spans="1:10" ht="40.5" customHeight="1">
      <c r="A252" s="1" t="s">
        <v>381</v>
      </c>
      <c r="B252" s="608" t="s">
        <v>134</v>
      </c>
      <c r="C252" s="609"/>
      <c r="D252" s="610"/>
      <c r="E252" s="167" t="s">
        <v>80</v>
      </c>
      <c r="F252" s="320">
        <v>15500</v>
      </c>
      <c r="G252" s="320">
        <v>16500</v>
      </c>
      <c r="H252" s="320">
        <v>17650</v>
      </c>
      <c r="I252" s="320">
        <v>18500</v>
      </c>
      <c r="J252" s="321">
        <v>19500</v>
      </c>
    </row>
    <row r="254" ht="16.5" thickBot="1"/>
    <row r="255" spans="1:12" ht="24" customHeight="1" thickBot="1">
      <c r="A255" s="17" t="s">
        <v>23</v>
      </c>
      <c r="B255" s="601" t="s">
        <v>160</v>
      </c>
      <c r="C255" s="528"/>
      <c r="D255" s="528"/>
      <c r="E255" s="528"/>
      <c r="F255" s="528"/>
      <c r="G255" s="528"/>
      <c r="H255" s="528"/>
      <c r="I255" s="528"/>
      <c r="J255" s="528"/>
      <c r="K255" s="528"/>
      <c r="L255" s="527"/>
    </row>
    <row r="256" spans="1:12" ht="32.25" customHeight="1" thickBot="1">
      <c r="A256" s="16" t="s">
        <v>24</v>
      </c>
      <c r="B256" s="527" t="s">
        <v>470</v>
      </c>
      <c r="C256" s="498"/>
      <c r="D256" s="498"/>
      <c r="E256" s="498"/>
      <c r="F256" s="498"/>
      <c r="G256" s="498"/>
      <c r="H256" s="498"/>
      <c r="I256" s="498"/>
      <c r="J256" s="498"/>
      <c r="K256" s="498"/>
      <c r="L256" s="498"/>
    </row>
    <row r="257" spans="1:12" ht="28.5" customHeight="1" thickBot="1">
      <c r="A257" s="14" t="s">
        <v>25</v>
      </c>
      <c r="B257" s="527" t="s">
        <v>471</v>
      </c>
      <c r="C257" s="498"/>
      <c r="D257" s="498"/>
      <c r="E257" s="498"/>
      <c r="F257" s="498"/>
      <c r="G257" s="498"/>
      <c r="H257" s="498"/>
      <c r="I257" s="498"/>
      <c r="J257" s="498"/>
      <c r="K257" s="498"/>
      <c r="L257" s="498"/>
    </row>
    <row r="258" spans="1:12" ht="29.25" customHeight="1" thickBot="1">
      <c r="A258" s="15" t="s">
        <v>27</v>
      </c>
      <c r="B258" s="528" t="s">
        <v>198</v>
      </c>
      <c r="C258" s="528"/>
      <c r="D258" s="528"/>
      <c r="E258" s="528"/>
      <c r="F258" s="528"/>
      <c r="G258" s="528"/>
      <c r="H258" s="528"/>
      <c r="I258" s="528"/>
      <c r="J258" s="528"/>
      <c r="K258" s="528"/>
      <c r="L258" s="527"/>
    </row>
    <row r="259" spans="1:12" ht="32.25" customHeight="1" thickBot="1">
      <c r="A259" s="16" t="s">
        <v>28</v>
      </c>
      <c r="B259" s="27" t="s">
        <v>161</v>
      </c>
      <c r="C259" s="529" t="s">
        <v>29</v>
      </c>
      <c r="D259" s="527"/>
      <c r="E259" s="177"/>
      <c r="F259" s="529" t="s">
        <v>30</v>
      </c>
      <c r="G259" s="528"/>
      <c r="H259" s="528"/>
      <c r="I259" s="527"/>
      <c r="J259" s="528" t="s">
        <v>31</v>
      </c>
      <c r="K259" s="528"/>
      <c r="L259" s="528"/>
    </row>
    <row r="260" spans="1:12" ht="30.75" customHeight="1" thickBot="1">
      <c r="A260" s="16" t="s">
        <v>32</v>
      </c>
      <c r="B260" s="527" t="s">
        <v>480</v>
      </c>
      <c r="C260" s="498"/>
      <c r="D260" s="498"/>
      <c r="E260" s="498"/>
      <c r="F260" s="498"/>
      <c r="G260" s="498"/>
      <c r="H260" s="498"/>
      <c r="I260" s="498"/>
      <c r="J260" s="498"/>
      <c r="K260" s="498"/>
      <c r="L260" s="498"/>
    </row>
    <row r="261" spans="1:12" ht="48" thickBot="1">
      <c r="A261" s="16" t="s">
        <v>33</v>
      </c>
      <c r="B261" s="528" t="s">
        <v>198</v>
      </c>
      <c r="C261" s="528"/>
      <c r="D261" s="528"/>
      <c r="E261" s="528"/>
      <c r="F261" s="528"/>
      <c r="G261" s="528"/>
      <c r="H261" s="528"/>
      <c r="I261" s="528"/>
      <c r="J261" s="528"/>
      <c r="K261" s="528"/>
      <c r="L261" s="527"/>
    </row>
    <row r="262" ht="16.5" customHeight="1"/>
    <row r="263" ht="20.25" customHeight="1">
      <c r="A263" s="175" t="s">
        <v>34</v>
      </c>
    </row>
    <row r="264" spans="1:12" ht="18.75" customHeight="1" thickBot="1">
      <c r="A264" s="29" t="s">
        <v>26</v>
      </c>
      <c r="L264" s="30" t="s">
        <v>35</v>
      </c>
    </row>
    <row r="265" spans="1:13" ht="27.75" customHeight="1">
      <c r="A265" s="533" t="s">
        <v>36</v>
      </c>
      <c r="B265" s="536" t="s">
        <v>44</v>
      </c>
      <c r="C265" s="537"/>
      <c r="D265" s="537"/>
      <c r="E265" s="174"/>
      <c r="F265" s="497" t="s">
        <v>45</v>
      </c>
      <c r="G265" s="497"/>
      <c r="H265" s="497"/>
      <c r="I265" s="536" t="s">
        <v>43</v>
      </c>
      <c r="J265" s="537"/>
      <c r="K265" s="537"/>
      <c r="L265" s="538"/>
      <c r="M265" s="33" t="s">
        <v>0</v>
      </c>
    </row>
    <row r="266" spans="1:13" ht="13.5" customHeight="1">
      <c r="A266" s="534"/>
      <c r="B266" s="539" t="s">
        <v>48</v>
      </c>
      <c r="C266" s="536" t="s">
        <v>42</v>
      </c>
      <c r="D266" s="537"/>
      <c r="E266" s="538"/>
      <c r="F266" s="539" t="s">
        <v>52</v>
      </c>
      <c r="G266" s="536" t="s">
        <v>42</v>
      </c>
      <c r="H266" s="558"/>
      <c r="I266" s="539" t="s">
        <v>52</v>
      </c>
      <c r="J266" s="542" t="s">
        <v>42</v>
      </c>
      <c r="K266" s="543"/>
      <c r="L266" s="544"/>
      <c r="M266" s="34"/>
    </row>
    <row r="267" spans="1:13" ht="79.5" thickBot="1">
      <c r="A267" s="535"/>
      <c r="B267" s="540"/>
      <c r="C267" s="171" t="s">
        <v>49</v>
      </c>
      <c r="D267" s="171" t="s">
        <v>58</v>
      </c>
      <c r="E267" s="171" t="s">
        <v>59</v>
      </c>
      <c r="F267" s="541"/>
      <c r="G267" s="171" t="s">
        <v>57</v>
      </c>
      <c r="H267" s="171" t="s">
        <v>53</v>
      </c>
      <c r="I267" s="541"/>
      <c r="J267" s="171" t="s">
        <v>49</v>
      </c>
      <c r="K267" s="171" t="s">
        <v>50</v>
      </c>
      <c r="L267" s="171" t="s">
        <v>60</v>
      </c>
      <c r="M267" s="35"/>
    </row>
    <row r="268" spans="1:17" ht="15.75">
      <c r="A268" s="171" t="s">
        <v>75</v>
      </c>
      <c r="B268" s="117">
        <f>C268+D268+E268</f>
        <v>586171.8</v>
      </c>
      <c r="C268" s="36"/>
      <c r="D268" s="36">
        <v>586171.8</v>
      </c>
      <c r="E268" s="36"/>
      <c r="F268" s="36"/>
      <c r="G268" s="36"/>
      <c r="H268" s="36"/>
      <c r="I268" s="117">
        <f>J268+K268+L268</f>
        <v>0</v>
      </c>
      <c r="J268" s="36"/>
      <c r="K268" s="36"/>
      <c r="L268" s="35"/>
      <c r="M268" s="165">
        <f>B268+F268+I268</f>
        <v>586171.8</v>
      </c>
      <c r="Q268" s="319"/>
    </row>
    <row r="269" spans="1:17" ht="15.75">
      <c r="A269" s="171" t="s">
        <v>76</v>
      </c>
      <c r="B269" s="117">
        <f>C269+D269+E269</f>
        <v>606101.6</v>
      </c>
      <c r="C269" s="36"/>
      <c r="D269" s="36">
        <v>606101.6</v>
      </c>
      <c r="E269" s="36"/>
      <c r="F269" s="36"/>
      <c r="G269" s="36"/>
      <c r="H269" s="36"/>
      <c r="I269" s="117">
        <f>J269+K269+L269</f>
        <v>0</v>
      </c>
      <c r="J269" s="36"/>
      <c r="K269" s="36"/>
      <c r="L269" s="36"/>
      <c r="M269" s="165">
        <f>B269+F269+I269</f>
        <v>606101.6</v>
      </c>
      <c r="Q269" s="319"/>
    </row>
    <row r="270" spans="1:17" ht="15.75">
      <c r="A270" s="171" t="s">
        <v>77</v>
      </c>
      <c r="B270" s="117">
        <f>C270+D270+E270</f>
        <v>613374.9</v>
      </c>
      <c r="C270" s="36"/>
      <c r="D270" s="36">
        <v>613374.9</v>
      </c>
      <c r="E270" s="36"/>
      <c r="F270" s="36"/>
      <c r="G270" s="36"/>
      <c r="H270" s="36"/>
      <c r="I270" s="117">
        <f>J270+K270+L270</f>
        <v>0</v>
      </c>
      <c r="J270" s="36"/>
      <c r="K270" s="36"/>
      <c r="L270" s="36"/>
      <c r="M270" s="165">
        <f>B270+F270+I270</f>
        <v>613374.9</v>
      </c>
      <c r="Q270" s="319"/>
    </row>
    <row r="271" spans="2:12" ht="4.5" customHeight="1"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</row>
    <row r="272" ht="15.75">
      <c r="A272" s="29" t="s">
        <v>37</v>
      </c>
    </row>
    <row r="273" spans="1:4" ht="22.5" customHeight="1" thickBot="1">
      <c r="A273" s="29" t="s">
        <v>26</v>
      </c>
      <c r="B273" s="38"/>
      <c r="C273" s="38"/>
      <c r="D273" s="38"/>
    </row>
    <row r="274" spans="1:10" ht="32.25" thickBot="1">
      <c r="A274" s="533" t="s">
        <v>38</v>
      </c>
      <c r="B274" s="546" t="s">
        <v>39</v>
      </c>
      <c r="C274" s="547"/>
      <c r="D274" s="548"/>
      <c r="E274" s="533" t="s">
        <v>40</v>
      </c>
      <c r="F274" s="178" t="s">
        <v>10</v>
      </c>
      <c r="G274" s="552" t="s">
        <v>11</v>
      </c>
      <c r="H274" s="553"/>
      <c r="I274" s="553"/>
      <c r="J274" s="554"/>
    </row>
    <row r="275" spans="1:10" ht="16.5" thickBot="1">
      <c r="A275" s="535"/>
      <c r="B275" s="549"/>
      <c r="C275" s="550"/>
      <c r="D275" s="551"/>
      <c r="E275" s="535"/>
      <c r="F275" s="179" t="s">
        <v>73</v>
      </c>
      <c r="G275" s="50" t="s">
        <v>74</v>
      </c>
      <c r="H275" s="51" t="s">
        <v>75</v>
      </c>
      <c r="I275" s="51" t="s">
        <v>76</v>
      </c>
      <c r="J275" s="52" t="s">
        <v>77</v>
      </c>
    </row>
    <row r="276" spans="1:10" ht="242.25">
      <c r="A276" s="46" t="s">
        <v>379</v>
      </c>
      <c r="B276" s="614" t="s">
        <v>92</v>
      </c>
      <c r="C276" s="614"/>
      <c r="D276" s="614"/>
      <c r="E276" s="182" t="s">
        <v>80</v>
      </c>
      <c r="F276" s="307">
        <v>1200</v>
      </c>
      <c r="G276" s="307">
        <v>1200</v>
      </c>
      <c r="H276" s="307">
        <v>1200</v>
      </c>
      <c r="I276" s="307">
        <v>1200</v>
      </c>
      <c r="J276" s="322">
        <v>1200</v>
      </c>
    </row>
    <row r="278" ht="16.5" thickBot="1"/>
    <row r="279" spans="1:12" ht="24" customHeight="1" thickBot="1">
      <c r="A279" s="17" t="s">
        <v>23</v>
      </c>
      <c r="B279" s="601" t="s">
        <v>160</v>
      </c>
      <c r="C279" s="528"/>
      <c r="D279" s="528"/>
      <c r="E279" s="528"/>
      <c r="F279" s="528"/>
      <c r="G279" s="528"/>
      <c r="H279" s="528"/>
      <c r="I279" s="528"/>
      <c r="J279" s="528"/>
      <c r="K279" s="528"/>
      <c r="L279" s="527"/>
    </row>
    <row r="280" spans="1:12" ht="32.25" customHeight="1" thickBot="1">
      <c r="A280" s="16" t="s">
        <v>24</v>
      </c>
      <c r="B280" s="527" t="s">
        <v>467</v>
      </c>
      <c r="C280" s="498"/>
      <c r="D280" s="498"/>
      <c r="E280" s="498"/>
      <c r="F280" s="498"/>
      <c r="G280" s="498"/>
      <c r="H280" s="498"/>
      <c r="I280" s="498"/>
      <c r="J280" s="498"/>
      <c r="K280" s="498"/>
      <c r="L280" s="498"/>
    </row>
    <row r="281" spans="1:12" ht="28.5" customHeight="1" thickBot="1">
      <c r="A281" s="14" t="s">
        <v>25</v>
      </c>
      <c r="B281" s="527" t="s">
        <v>472</v>
      </c>
      <c r="C281" s="498"/>
      <c r="D281" s="498"/>
      <c r="E281" s="498"/>
      <c r="F281" s="498"/>
      <c r="G281" s="498"/>
      <c r="H281" s="498"/>
      <c r="I281" s="498"/>
      <c r="J281" s="498"/>
      <c r="K281" s="498"/>
      <c r="L281" s="498"/>
    </row>
    <row r="282" spans="1:12" ht="29.25" customHeight="1" thickBot="1">
      <c r="A282" s="15" t="s">
        <v>27</v>
      </c>
      <c r="B282" s="528" t="s">
        <v>135</v>
      </c>
      <c r="C282" s="528"/>
      <c r="D282" s="528"/>
      <c r="E282" s="528"/>
      <c r="F282" s="528"/>
      <c r="G282" s="528"/>
      <c r="H282" s="528"/>
      <c r="I282" s="528"/>
      <c r="J282" s="528"/>
      <c r="K282" s="528"/>
      <c r="L282" s="527"/>
    </row>
    <row r="283" spans="1:12" ht="32.25" customHeight="1" thickBot="1">
      <c r="A283" s="16" t="s">
        <v>28</v>
      </c>
      <c r="B283" s="27" t="s">
        <v>161</v>
      </c>
      <c r="C283" s="529" t="s">
        <v>29</v>
      </c>
      <c r="D283" s="527"/>
      <c r="E283" s="177"/>
      <c r="F283" s="529" t="s">
        <v>30</v>
      </c>
      <c r="G283" s="528"/>
      <c r="H283" s="528"/>
      <c r="I283" s="527"/>
      <c r="J283" s="528" t="s">
        <v>31</v>
      </c>
      <c r="K283" s="528"/>
      <c r="L283" s="528"/>
    </row>
    <row r="284" spans="1:12" ht="49.5" customHeight="1" thickBot="1">
      <c r="A284" s="16" t="s">
        <v>32</v>
      </c>
      <c r="B284" s="530" t="s">
        <v>199</v>
      </c>
      <c r="C284" s="531"/>
      <c r="D284" s="531"/>
      <c r="E284" s="531"/>
      <c r="F284" s="531"/>
      <c r="G284" s="531"/>
      <c r="H284" s="531"/>
      <c r="I284" s="531"/>
      <c r="J284" s="531"/>
      <c r="K284" s="531"/>
      <c r="L284" s="531"/>
    </row>
    <row r="285" spans="1:12" ht="56.25" customHeight="1" thickBot="1">
      <c r="A285" s="16" t="s">
        <v>33</v>
      </c>
      <c r="B285" s="532" t="s">
        <v>200</v>
      </c>
      <c r="C285" s="498"/>
      <c r="D285" s="498"/>
      <c r="E285" s="498"/>
      <c r="F285" s="498"/>
      <c r="G285" s="498"/>
      <c r="H285" s="498"/>
      <c r="I285" s="498"/>
      <c r="J285" s="498"/>
      <c r="K285" s="498"/>
      <c r="L285" s="498"/>
    </row>
    <row r="286" ht="16.5" customHeight="1"/>
    <row r="287" ht="20.25" customHeight="1">
      <c r="A287" s="175" t="s">
        <v>34</v>
      </c>
    </row>
    <row r="288" spans="1:12" ht="18.75" customHeight="1" thickBot="1">
      <c r="A288" s="29" t="s">
        <v>26</v>
      </c>
      <c r="L288" s="30" t="s">
        <v>35</v>
      </c>
    </row>
    <row r="289" spans="1:13" ht="27.75" customHeight="1">
      <c r="A289" s="533" t="s">
        <v>36</v>
      </c>
      <c r="B289" s="536" t="s">
        <v>44</v>
      </c>
      <c r="C289" s="537"/>
      <c r="D289" s="537"/>
      <c r="E289" s="174"/>
      <c r="F289" s="497" t="s">
        <v>45</v>
      </c>
      <c r="G289" s="497"/>
      <c r="H289" s="497"/>
      <c r="I289" s="536" t="s">
        <v>43</v>
      </c>
      <c r="J289" s="537"/>
      <c r="K289" s="537"/>
      <c r="L289" s="538"/>
      <c r="M289" s="33" t="s">
        <v>0</v>
      </c>
    </row>
    <row r="290" spans="1:13" ht="13.5" customHeight="1">
      <c r="A290" s="534"/>
      <c r="B290" s="539" t="s">
        <v>48</v>
      </c>
      <c r="C290" s="536" t="s">
        <v>42</v>
      </c>
      <c r="D290" s="537"/>
      <c r="E290" s="538"/>
      <c r="F290" s="539" t="s">
        <v>52</v>
      </c>
      <c r="G290" s="536" t="s">
        <v>42</v>
      </c>
      <c r="H290" s="558"/>
      <c r="I290" s="539" t="s">
        <v>52</v>
      </c>
      <c r="J290" s="542" t="s">
        <v>42</v>
      </c>
      <c r="K290" s="543"/>
      <c r="L290" s="544"/>
      <c r="M290" s="34"/>
    </row>
    <row r="291" spans="1:13" ht="79.5" thickBot="1">
      <c r="A291" s="535"/>
      <c r="B291" s="540"/>
      <c r="C291" s="171" t="s">
        <v>49</v>
      </c>
      <c r="D291" s="171" t="s">
        <v>58</v>
      </c>
      <c r="E291" s="171" t="s">
        <v>59</v>
      </c>
      <c r="F291" s="541"/>
      <c r="G291" s="171" t="s">
        <v>57</v>
      </c>
      <c r="H291" s="171" t="s">
        <v>53</v>
      </c>
      <c r="I291" s="541"/>
      <c r="J291" s="171" t="s">
        <v>49</v>
      </c>
      <c r="K291" s="171" t="s">
        <v>50</v>
      </c>
      <c r="L291" s="171" t="s">
        <v>60</v>
      </c>
      <c r="M291" s="35"/>
    </row>
    <row r="292" spans="1:13" ht="15.75">
      <c r="A292" s="171" t="s">
        <v>75</v>
      </c>
      <c r="B292" s="117">
        <f>C292+D292+E292</f>
        <v>69400</v>
      </c>
      <c r="C292" s="36"/>
      <c r="D292" s="36">
        <v>69400</v>
      </c>
      <c r="E292" s="36"/>
      <c r="F292" s="36"/>
      <c r="G292" s="36"/>
      <c r="H292" s="36"/>
      <c r="I292" s="117">
        <f>J292+K292+L292</f>
        <v>0</v>
      </c>
      <c r="J292" s="36"/>
      <c r="K292" s="36"/>
      <c r="L292" s="35"/>
      <c r="M292" s="165">
        <f>B292+F292+I292</f>
        <v>69400</v>
      </c>
    </row>
    <row r="293" spans="1:13" ht="15.75">
      <c r="A293" s="171" t="s">
        <v>76</v>
      </c>
      <c r="B293" s="117">
        <f>C293+D293+E293</f>
        <v>71759.6</v>
      </c>
      <c r="C293" s="36"/>
      <c r="D293" s="36">
        <v>71759.6</v>
      </c>
      <c r="E293" s="36"/>
      <c r="F293" s="36"/>
      <c r="G293" s="36"/>
      <c r="H293" s="36"/>
      <c r="I293" s="117">
        <f>J293+K293+L293</f>
        <v>0</v>
      </c>
      <c r="J293" s="36"/>
      <c r="K293" s="36"/>
      <c r="L293" s="36"/>
      <c r="M293" s="165">
        <f>B293+F293+I293</f>
        <v>71759.6</v>
      </c>
    </row>
    <row r="294" spans="1:13" ht="15.75">
      <c r="A294" s="171" t="s">
        <v>77</v>
      </c>
      <c r="B294" s="117">
        <f>C294+D294+E294</f>
        <v>72620.7</v>
      </c>
      <c r="C294" s="36"/>
      <c r="D294" s="36">
        <v>72620.7</v>
      </c>
      <c r="E294" s="36"/>
      <c r="F294" s="36"/>
      <c r="G294" s="36"/>
      <c r="H294" s="36"/>
      <c r="I294" s="117">
        <f>J294+K294+L294</f>
        <v>0</v>
      </c>
      <c r="J294" s="36"/>
      <c r="K294" s="36"/>
      <c r="L294" s="36"/>
      <c r="M294" s="165">
        <f>B294+F294+I294</f>
        <v>72620.7</v>
      </c>
    </row>
    <row r="295" spans="2:12" ht="4.5" customHeight="1"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</row>
    <row r="296" ht="15.75">
      <c r="A296" s="29" t="s">
        <v>37</v>
      </c>
    </row>
    <row r="297" spans="1:4" ht="22.5" customHeight="1" thickBot="1">
      <c r="A297" s="29" t="s">
        <v>26</v>
      </c>
      <c r="B297" s="38"/>
      <c r="C297" s="38"/>
      <c r="D297" s="38"/>
    </row>
    <row r="298" spans="1:10" ht="32.25" thickBot="1">
      <c r="A298" s="533" t="s">
        <v>38</v>
      </c>
      <c r="B298" s="546" t="s">
        <v>39</v>
      </c>
      <c r="C298" s="547"/>
      <c r="D298" s="548"/>
      <c r="E298" s="533" t="s">
        <v>40</v>
      </c>
      <c r="F298" s="178" t="s">
        <v>10</v>
      </c>
      <c r="G298" s="552" t="s">
        <v>11</v>
      </c>
      <c r="H298" s="553"/>
      <c r="I298" s="553"/>
      <c r="J298" s="554"/>
    </row>
    <row r="299" spans="1:10" ht="16.5" thickBot="1">
      <c r="A299" s="535"/>
      <c r="B299" s="549"/>
      <c r="C299" s="550"/>
      <c r="D299" s="551"/>
      <c r="E299" s="535"/>
      <c r="F299" s="180" t="s">
        <v>73</v>
      </c>
      <c r="G299" s="13" t="s">
        <v>74</v>
      </c>
      <c r="H299" s="171" t="s">
        <v>75</v>
      </c>
      <c r="I299" s="171" t="s">
        <v>76</v>
      </c>
      <c r="J299" s="171" t="s">
        <v>77</v>
      </c>
    </row>
    <row r="300" spans="1:10" ht="47.25" customHeight="1">
      <c r="A300" s="1" t="s">
        <v>201</v>
      </c>
      <c r="B300" s="608" t="s">
        <v>177</v>
      </c>
      <c r="C300" s="609"/>
      <c r="D300" s="610"/>
      <c r="E300" s="167" t="s">
        <v>80</v>
      </c>
      <c r="F300" s="276">
        <v>21139</v>
      </c>
      <c r="G300" s="276">
        <v>21139</v>
      </c>
      <c r="H300" s="276">
        <v>21139</v>
      </c>
      <c r="I300" s="276">
        <v>21139</v>
      </c>
      <c r="J300" s="301">
        <v>21139</v>
      </c>
    </row>
    <row r="302" ht="16.5" thickBot="1"/>
    <row r="303" spans="1:12" ht="24" customHeight="1" thickBot="1">
      <c r="A303" s="17" t="s">
        <v>23</v>
      </c>
      <c r="B303" s="601" t="s">
        <v>160</v>
      </c>
      <c r="C303" s="528"/>
      <c r="D303" s="528"/>
      <c r="E303" s="528"/>
      <c r="F303" s="528"/>
      <c r="G303" s="528"/>
      <c r="H303" s="528"/>
      <c r="I303" s="528"/>
      <c r="J303" s="528"/>
      <c r="K303" s="528"/>
      <c r="L303" s="527"/>
    </row>
    <row r="304" spans="1:12" ht="32.25" customHeight="1" thickBot="1">
      <c r="A304" s="16" t="s">
        <v>24</v>
      </c>
      <c r="B304" s="527" t="s">
        <v>467</v>
      </c>
      <c r="C304" s="498"/>
      <c r="D304" s="498"/>
      <c r="E304" s="498"/>
      <c r="F304" s="498"/>
      <c r="G304" s="498"/>
      <c r="H304" s="498"/>
      <c r="I304" s="498"/>
      <c r="J304" s="498"/>
      <c r="K304" s="498"/>
      <c r="L304" s="498"/>
    </row>
    <row r="305" spans="1:12" ht="28.5" customHeight="1" thickBot="1">
      <c r="A305" s="14" t="s">
        <v>25</v>
      </c>
      <c r="B305" s="527" t="s">
        <v>473</v>
      </c>
      <c r="C305" s="498"/>
      <c r="D305" s="498"/>
      <c r="E305" s="498"/>
      <c r="F305" s="498"/>
      <c r="G305" s="498"/>
      <c r="H305" s="498"/>
      <c r="I305" s="498"/>
      <c r="J305" s="498"/>
      <c r="K305" s="498"/>
      <c r="L305" s="498"/>
    </row>
    <row r="306" spans="1:12" ht="29.25" customHeight="1" thickBot="1">
      <c r="A306" s="15" t="s">
        <v>27</v>
      </c>
      <c r="B306" s="528" t="s">
        <v>202</v>
      </c>
      <c r="C306" s="528"/>
      <c r="D306" s="528"/>
      <c r="E306" s="528"/>
      <c r="F306" s="528"/>
      <c r="G306" s="528"/>
      <c r="H306" s="528"/>
      <c r="I306" s="528"/>
      <c r="J306" s="528"/>
      <c r="K306" s="528"/>
      <c r="L306" s="527"/>
    </row>
    <row r="307" spans="1:12" ht="32.25" customHeight="1" thickBot="1">
      <c r="A307" s="16" t="s">
        <v>28</v>
      </c>
      <c r="B307" s="27" t="s">
        <v>161</v>
      </c>
      <c r="C307" s="529" t="s">
        <v>29</v>
      </c>
      <c r="D307" s="527"/>
      <c r="E307" s="177"/>
      <c r="F307" s="529" t="s">
        <v>30</v>
      </c>
      <c r="G307" s="528"/>
      <c r="H307" s="528"/>
      <c r="I307" s="527"/>
      <c r="J307" s="528" t="s">
        <v>31</v>
      </c>
      <c r="K307" s="528"/>
      <c r="L307" s="528"/>
    </row>
    <row r="308" spans="1:12" ht="49.5" customHeight="1" thickBot="1">
      <c r="A308" s="16" t="s">
        <v>32</v>
      </c>
      <c r="B308" s="530"/>
      <c r="C308" s="531"/>
      <c r="D308" s="531"/>
      <c r="E308" s="531"/>
      <c r="F308" s="531"/>
      <c r="G308" s="531"/>
      <c r="H308" s="531"/>
      <c r="I308" s="531"/>
      <c r="J308" s="531"/>
      <c r="K308" s="531"/>
      <c r="L308" s="531"/>
    </row>
    <row r="309" spans="1:12" ht="56.25" customHeight="1" thickBot="1">
      <c r="A309" s="16" t="s">
        <v>33</v>
      </c>
      <c r="B309" s="532"/>
      <c r="C309" s="498"/>
      <c r="D309" s="498"/>
      <c r="E309" s="498"/>
      <c r="F309" s="498"/>
      <c r="G309" s="498"/>
      <c r="H309" s="498"/>
      <c r="I309" s="498"/>
      <c r="J309" s="498"/>
      <c r="K309" s="498"/>
      <c r="L309" s="498"/>
    </row>
    <row r="310" ht="16.5" customHeight="1"/>
    <row r="311" ht="20.25" customHeight="1">
      <c r="A311" s="175" t="s">
        <v>34</v>
      </c>
    </row>
    <row r="312" spans="1:12" ht="18.75" customHeight="1" thickBot="1">
      <c r="A312" s="29" t="s">
        <v>26</v>
      </c>
      <c r="L312" s="30" t="s">
        <v>35</v>
      </c>
    </row>
    <row r="313" spans="1:13" ht="27.75" customHeight="1">
      <c r="A313" s="533" t="s">
        <v>36</v>
      </c>
      <c r="B313" s="536" t="s">
        <v>44</v>
      </c>
      <c r="C313" s="537"/>
      <c r="D313" s="537"/>
      <c r="E313" s="174"/>
      <c r="F313" s="497" t="s">
        <v>45</v>
      </c>
      <c r="G313" s="497"/>
      <c r="H313" s="497"/>
      <c r="I313" s="536" t="s">
        <v>43</v>
      </c>
      <c r="J313" s="537"/>
      <c r="K313" s="537"/>
      <c r="L313" s="538"/>
      <c r="M313" s="33" t="s">
        <v>0</v>
      </c>
    </row>
    <row r="314" spans="1:13" ht="13.5" customHeight="1">
      <c r="A314" s="534"/>
      <c r="B314" s="539" t="s">
        <v>48</v>
      </c>
      <c r="C314" s="536" t="s">
        <v>42</v>
      </c>
      <c r="D314" s="537"/>
      <c r="E314" s="538"/>
      <c r="F314" s="539" t="s">
        <v>52</v>
      </c>
      <c r="G314" s="536" t="s">
        <v>42</v>
      </c>
      <c r="H314" s="558"/>
      <c r="I314" s="539" t="s">
        <v>52</v>
      </c>
      <c r="J314" s="542" t="s">
        <v>42</v>
      </c>
      <c r="K314" s="543"/>
      <c r="L314" s="544"/>
      <c r="M314" s="34"/>
    </row>
    <row r="315" spans="1:13" ht="79.5" thickBot="1">
      <c r="A315" s="535"/>
      <c r="B315" s="540"/>
      <c r="C315" s="171" t="s">
        <v>49</v>
      </c>
      <c r="D315" s="171" t="s">
        <v>58</v>
      </c>
      <c r="E315" s="171" t="s">
        <v>59</v>
      </c>
      <c r="F315" s="541"/>
      <c r="G315" s="171" t="s">
        <v>57</v>
      </c>
      <c r="H315" s="171" t="s">
        <v>53</v>
      </c>
      <c r="I315" s="541"/>
      <c r="J315" s="171" t="s">
        <v>49</v>
      </c>
      <c r="K315" s="171" t="s">
        <v>50</v>
      </c>
      <c r="L315" s="171" t="s">
        <v>60</v>
      </c>
      <c r="M315" s="35"/>
    </row>
    <row r="316" spans="1:16" ht="15.75">
      <c r="A316" s="171" t="s">
        <v>75</v>
      </c>
      <c r="B316" s="117">
        <f>C316+D316+E316</f>
        <v>70645.5</v>
      </c>
      <c r="C316" s="36">
        <v>64236.5</v>
      </c>
      <c r="D316" s="36">
        <v>6409</v>
      </c>
      <c r="E316" s="36"/>
      <c r="F316" s="36"/>
      <c r="G316" s="36"/>
      <c r="H316" s="36"/>
      <c r="I316" s="117">
        <f>J316+K316+L316</f>
        <v>1950.6</v>
      </c>
      <c r="J316" s="36">
        <v>1051</v>
      </c>
      <c r="K316" s="36">
        <v>499.6</v>
      </c>
      <c r="L316" s="35">
        <v>400</v>
      </c>
      <c r="M316" s="165">
        <f>B316+F316+I316</f>
        <v>72596.1</v>
      </c>
      <c r="P316" s="319"/>
    </row>
    <row r="317" spans="1:16" ht="15.75">
      <c r="A317" s="171" t="s">
        <v>76</v>
      </c>
      <c r="B317" s="117">
        <f>C317+D317+E317</f>
        <v>72817.70000000001</v>
      </c>
      <c r="C317" s="36">
        <v>66163.6</v>
      </c>
      <c r="D317" s="36">
        <v>6654.1</v>
      </c>
      <c r="E317" s="36"/>
      <c r="F317" s="36"/>
      <c r="G317" s="36"/>
      <c r="H317" s="36"/>
      <c r="I317" s="117">
        <f>J317+K317+L317</f>
        <v>2682.2</v>
      </c>
      <c r="J317" s="36">
        <v>1093</v>
      </c>
      <c r="K317" s="36">
        <f>519.6+653.6</f>
        <v>1173.2</v>
      </c>
      <c r="L317" s="36">
        <v>416</v>
      </c>
      <c r="M317" s="165">
        <f>B317+F317+I317</f>
        <v>75499.90000000001</v>
      </c>
      <c r="P317" s="319"/>
    </row>
    <row r="318" spans="1:16" ht="15.75">
      <c r="A318" s="171" t="s">
        <v>77</v>
      </c>
      <c r="B318" s="117">
        <f>C318+D318+E318</f>
        <v>72925.8</v>
      </c>
      <c r="C318" s="36">
        <v>66163.6</v>
      </c>
      <c r="D318" s="36">
        <v>6762.2</v>
      </c>
      <c r="E318" s="36"/>
      <c r="F318" s="36"/>
      <c r="G318" s="36"/>
      <c r="H318" s="36"/>
      <c r="I318" s="117">
        <f>J318+K318+L318</f>
        <v>4633.900000000001</v>
      </c>
      <c r="J318" s="36">
        <v>1153.7</v>
      </c>
      <c r="K318" s="36">
        <f>540.4+2507.2</f>
        <v>3047.6</v>
      </c>
      <c r="L318" s="36">
        <v>432.6</v>
      </c>
      <c r="M318" s="165">
        <f>B318+F318+I318</f>
        <v>77559.7</v>
      </c>
      <c r="P318" s="319"/>
    </row>
    <row r="319" spans="2:13" ht="4.5" customHeight="1">
      <c r="B319" s="183"/>
      <c r="C319" s="183"/>
      <c r="D319" s="183"/>
      <c r="E319" s="183"/>
      <c r="F319" s="183"/>
      <c r="G319" s="183"/>
      <c r="H319" s="183"/>
      <c r="I319" s="183"/>
      <c r="J319" s="183"/>
      <c r="K319" s="183"/>
      <c r="L319" s="183"/>
      <c r="M319" s="339"/>
    </row>
    <row r="320" spans="1:13" ht="15.75">
      <c r="A320" s="29" t="s">
        <v>37</v>
      </c>
      <c r="M320" s="339"/>
    </row>
    <row r="321" spans="1:4" ht="22.5" customHeight="1" thickBot="1">
      <c r="A321" s="29" t="s">
        <v>26</v>
      </c>
      <c r="B321" s="38"/>
      <c r="C321" s="38"/>
      <c r="D321" s="38"/>
    </row>
    <row r="322" spans="1:10" ht="32.25" thickBot="1">
      <c r="A322" s="533" t="s">
        <v>38</v>
      </c>
      <c r="B322" s="546" t="s">
        <v>39</v>
      </c>
      <c r="C322" s="547"/>
      <c r="D322" s="548"/>
      <c r="E322" s="533" t="s">
        <v>40</v>
      </c>
      <c r="F322" s="178" t="s">
        <v>10</v>
      </c>
      <c r="G322" s="552" t="s">
        <v>11</v>
      </c>
      <c r="H322" s="553"/>
      <c r="I322" s="553"/>
      <c r="J322" s="554"/>
    </row>
    <row r="323" spans="1:10" ht="16.5" thickBot="1">
      <c r="A323" s="534"/>
      <c r="B323" s="559"/>
      <c r="C323" s="560"/>
      <c r="D323" s="561"/>
      <c r="E323" s="534"/>
      <c r="F323" s="184" t="s">
        <v>73</v>
      </c>
      <c r="G323" s="42" t="s">
        <v>74</v>
      </c>
      <c r="H323" s="172" t="s">
        <v>75</v>
      </c>
      <c r="I323" s="172" t="s">
        <v>76</v>
      </c>
      <c r="J323" s="172" t="s">
        <v>77</v>
      </c>
    </row>
    <row r="324" spans="1:10" ht="89.25">
      <c r="A324" s="46" t="s">
        <v>406</v>
      </c>
      <c r="B324" s="614"/>
      <c r="C324" s="614"/>
      <c r="D324" s="614"/>
      <c r="E324" s="182" t="s">
        <v>80</v>
      </c>
      <c r="F324" s="53">
        <v>16700</v>
      </c>
      <c r="G324" s="53">
        <v>17200</v>
      </c>
      <c r="H324" s="53">
        <v>17700</v>
      </c>
      <c r="I324" s="53">
        <v>18200</v>
      </c>
      <c r="J324" s="54">
        <v>18700</v>
      </c>
    </row>
    <row r="325" spans="1:10" ht="128.25" thickBot="1">
      <c r="A325" s="47" t="s">
        <v>115</v>
      </c>
      <c r="B325" s="615"/>
      <c r="C325" s="615"/>
      <c r="D325" s="615"/>
      <c r="E325" s="169" t="s">
        <v>72</v>
      </c>
      <c r="F325" s="55">
        <v>100</v>
      </c>
      <c r="G325" s="55">
        <v>100</v>
      </c>
      <c r="H325" s="55">
        <v>100</v>
      </c>
      <c r="I325" s="55">
        <v>100</v>
      </c>
      <c r="J325" s="55">
        <v>100</v>
      </c>
    </row>
    <row r="327" ht="16.5" thickBot="1"/>
    <row r="328" spans="1:12" ht="24" customHeight="1" thickBot="1">
      <c r="A328" s="17" t="s">
        <v>23</v>
      </c>
      <c r="B328" s="601" t="s">
        <v>160</v>
      </c>
      <c r="C328" s="528"/>
      <c r="D328" s="528"/>
      <c r="E328" s="528"/>
      <c r="F328" s="528"/>
      <c r="G328" s="528"/>
      <c r="H328" s="528"/>
      <c r="I328" s="528"/>
      <c r="J328" s="528"/>
      <c r="K328" s="528"/>
      <c r="L328" s="527"/>
    </row>
    <row r="329" spans="1:12" ht="32.25" customHeight="1" thickBot="1">
      <c r="A329" s="16" t="s">
        <v>24</v>
      </c>
      <c r="B329" s="527" t="s">
        <v>474</v>
      </c>
      <c r="C329" s="498"/>
      <c r="D329" s="498"/>
      <c r="E329" s="498"/>
      <c r="F329" s="498"/>
      <c r="G329" s="498"/>
      <c r="H329" s="498"/>
      <c r="I329" s="498"/>
      <c r="J329" s="498"/>
      <c r="K329" s="498"/>
      <c r="L329" s="498"/>
    </row>
    <row r="330" spans="1:12" ht="28.5" customHeight="1" thickBot="1">
      <c r="A330" s="14" t="s">
        <v>25</v>
      </c>
      <c r="B330" s="527" t="s">
        <v>475</v>
      </c>
      <c r="C330" s="498"/>
      <c r="D330" s="498"/>
      <c r="E330" s="498"/>
      <c r="F330" s="498"/>
      <c r="G330" s="498"/>
      <c r="H330" s="498"/>
      <c r="I330" s="498"/>
      <c r="J330" s="498"/>
      <c r="K330" s="498"/>
      <c r="L330" s="498"/>
    </row>
    <row r="331" spans="1:12" ht="29.25" customHeight="1" thickBot="1">
      <c r="A331" s="15" t="s">
        <v>27</v>
      </c>
      <c r="B331" s="528" t="s">
        <v>92</v>
      </c>
      <c r="C331" s="528"/>
      <c r="D331" s="528"/>
      <c r="E331" s="528"/>
      <c r="F331" s="528"/>
      <c r="G331" s="528"/>
      <c r="H331" s="528"/>
      <c r="I331" s="528"/>
      <c r="J331" s="528"/>
      <c r="K331" s="528"/>
      <c r="L331" s="527"/>
    </row>
    <row r="332" spans="1:12" ht="32.25" customHeight="1" thickBot="1">
      <c r="A332" s="16" t="s">
        <v>28</v>
      </c>
      <c r="B332" s="27" t="s">
        <v>161</v>
      </c>
      <c r="C332" s="529" t="s">
        <v>29</v>
      </c>
      <c r="D332" s="527"/>
      <c r="E332" s="177"/>
      <c r="F332" s="529" t="s">
        <v>30</v>
      </c>
      <c r="G332" s="528"/>
      <c r="H332" s="528"/>
      <c r="I332" s="527"/>
      <c r="J332" s="528" t="s">
        <v>31</v>
      </c>
      <c r="K332" s="528"/>
      <c r="L332" s="528"/>
    </row>
    <row r="333" spans="1:12" ht="30.75" customHeight="1" thickBot="1">
      <c r="A333" s="16" t="s">
        <v>32</v>
      </c>
      <c r="B333" s="530" t="s">
        <v>203</v>
      </c>
      <c r="C333" s="531"/>
      <c r="D333" s="531"/>
      <c r="E333" s="531"/>
      <c r="F333" s="531"/>
      <c r="G333" s="531"/>
      <c r="H333" s="531"/>
      <c r="I333" s="531"/>
      <c r="J333" s="531"/>
      <c r="K333" s="531"/>
      <c r="L333" s="531"/>
    </row>
    <row r="334" spans="1:12" ht="48" thickBot="1">
      <c r="A334" s="16" t="s">
        <v>33</v>
      </c>
      <c r="B334" s="532" t="s">
        <v>204</v>
      </c>
      <c r="C334" s="498"/>
      <c r="D334" s="498"/>
      <c r="E334" s="498"/>
      <c r="F334" s="498"/>
      <c r="G334" s="498"/>
      <c r="H334" s="498"/>
      <c r="I334" s="498"/>
      <c r="J334" s="498"/>
      <c r="K334" s="498"/>
      <c r="L334" s="498"/>
    </row>
    <row r="335" ht="16.5" customHeight="1"/>
    <row r="336" ht="20.25" customHeight="1">
      <c r="A336" s="175" t="s">
        <v>34</v>
      </c>
    </row>
    <row r="337" spans="1:12" ht="18.75" customHeight="1" thickBot="1">
      <c r="A337" s="29" t="s">
        <v>26</v>
      </c>
      <c r="L337" s="30" t="s">
        <v>35</v>
      </c>
    </row>
    <row r="338" spans="1:13" ht="27.75" customHeight="1">
      <c r="A338" s="533" t="s">
        <v>36</v>
      </c>
      <c r="B338" s="536" t="s">
        <v>44</v>
      </c>
      <c r="C338" s="537"/>
      <c r="D338" s="537"/>
      <c r="E338" s="174"/>
      <c r="F338" s="497" t="s">
        <v>45</v>
      </c>
      <c r="G338" s="497"/>
      <c r="H338" s="497"/>
      <c r="I338" s="536" t="s">
        <v>43</v>
      </c>
      <c r="J338" s="537"/>
      <c r="K338" s="537"/>
      <c r="L338" s="538"/>
      <c r="M338" s="33" t="s">
        <v>0</v>
      </c>
    </row>
    <row r="339" spans="1:13" ht="13.5" customHeight="1">
      <c r="A339" s="534"/>
      <c r="B339" s="539" t="s">
        <v>48</v>
      </c>
      <c r="C339" s="536" t="s">
        <v>42</v>
      </c>
      <c r="D339" s="537"/>
      <c r="E339" s="538"/>
      <c r="F339" s="539" t="s">
        <v>52</v>
      </c>
      <c r="G339" s="536" t="s">
        <v>42</v>
      </c>
      <c r="H339" s="558"/>
      <c r="I339" s="539" t="s">
        <v>52</v>
      </c>
      <c r="J339" s="542" t="s">
        <v>42</v>
      </c>
      <c r="K339" s="543"/>
      <c r="L339" s="544"/>
      <c r="M339" s="34"/>
    </row>
    <row r="340" spans="1:13" ht="79.5" thickBot="1">
      <c r="A340" s="535"/>
      <c r="B340" s="540"/>
      <c r="C340" s="171" t="s">
        <v>49</v>
      </c>
      <c r="D340" s="171" t="s">
        <v>58</v>
      </c>
      <c r="E340" s="171" t="s">
        <v>59</v>
      </c>
      <c r="F340" s="541"/>
      <c r="G340" s="171" t="s">
        <v>57</v>
      </c>
      <c r="H340" s="171" t="s">
        <v>53</v>
      </c>
      <c r="I340" s="541"/>
      <c r="J340" s="171" t="s">
        <v>49</v>
      </c>
      <c r="K340" s="171" t="s">
        <v>50</v>
      </c>
      <c r="L340" s="171" t="s">
        <v>60</v>
      </c>
      <c r="M340" s="35"/>
    </row>
    <row r="341" spans="1:13" ht="15.75">
      <c r="A341" s="171" t="s">
        <v>75</v>
      </c>
      <c r="B341" s="117">
        <f>C341+D341+E341</f>
        <v>28600</v>
      </c>
      <c r="C341" s="36"/>
      <c r="D341" s="36">
        <v>28600</v>
      </c>
      <c r="E341" s="36"/>
      <c r="F341" s="36"/>
      <c r="G341" s="36"/>
      <c r="H341" s="36"/>
      <c r="I341" s="117">
        <f>J341+K341+L341</f>
        <v>0</v>
      </c>
      <c r="J341" s="36"/>
      <c r="K341" s="36"/>
      <c r="L341" s="35"/>
      <c r="M341" s="165">
        <f>B341+F341+I341</f>
        <v>28600</v>
      </c>
    </row>
    <row r="342" spans="1:13" ht="15.75">
      <c r="A342" s="171" t="s">
        <v>76</v>
      </c>
      <c r="B342" s="117">
        <f>C342+D342+E342</f>
        <v>29572.4</v>
      </c>
      <c r="C342" s="36"/>
      <c r="D342" s="36">
        <v>29572.4</v>
      </c>
      <c r="E342" s="36"/>
      <c r="F342" s="36"/>
      <c r="G342" s="36"/>
      <c r="H342" s="36"/>
      <c r="I342" s="117">
        <f>J342+K342+L342</f>
        <v>0</v>
      </c>
      <c r="J342" s="36"/>
      <c r="K342" s="36"/>
      <c r="L342" s="36"/>
      <c r="M342" s="165">
        <f>B342+F342+I342</f>
        <v>29572.4</v>
      </c>
    </row>
    <row r="343" spans="1:13" ht="15.75">
      <c r="A343" s="171" t="s">
        <v>77</v>
      </c>
      <c r="B343" s="117">
        <f>C343+D343+E343</f>
        <v>29927.3</v>
      </c>
      <c r="C343" s="36"/>
      <c r="D343" s="36">
        <v>29927.3</v>
      </c>
      <c r="E343" s="36"/>
      <c r="F343" s="36"/>
      <c r="G343" s="36"/>
      <c r="H343" s="36"/>
      <c r="I343" s="117">
        <f>J343+K343+L343</f>
        <v>0</v>
      </c>
      <c r="J343" s="36"/>
      <c r="K343" s="36"/>
      <c r="L343" s="36"/>
      <c r="M343" s="165">
        <f>B343+F343+I343</f>
        <v>29927.3</v>
      </c>
    </row>
    <row r="344" spans="2:12" ht="4.5" customHeight="1">
      <c r="B344" s="183"/>
      <c r="C344" s="183"/>
      <c r="D344" s="183"/>
      <c r="E344" s="183"/>
      <c r="F344" s="183"/>
      <c r="G344" s="183"/>
      <c r="H344" s="183"/>
      <c r="I344" s="183"/>
      <c r="J344" s="183"/>
      <c r="K344" s="183"/>
      <c r="L344" s="183"/>
    </row>
    <row r="345" ht="15.75">
      <c r="A345" s="29" t="s">
        <v>37</v>
      </c>
    </row>
    <row r="346" spans="1:4" ht="22.5" customHeight="1" thickBot="1">
      <c r="A346" s="29" t="s">
        <v>26</v>
      </c>
      <c r="B346" s="38"/>
      <c r="C346" s="38"/>
      <c r="D346" s="38"/>
    </row>
    <row r="347" spans="1:10" ht="32.25" thickBot="1">
      <c r="A347" s="533" t="s">
        <v>38</v>
      </c>
      <c r="B347" s="546" t="s">
        <v>39</v>
      </c>
      <c r="C347" s="547"/>
      <c r="D347" s="548"/>
      <c r="E347" s="533" t="s">
        <v>40</v>
      </c>
      <c r="F347" s="178" t="s">
        <v>10</v>
      </c>
      <c r="G347" s="552" t="s">
        <v>11</v>
      </c>
      <c r="H347" s="553"/>
      <c r="I347" s="553"/>
      <c r="J347" s="554"/>
    </row>
    <row r="348" spans="1:10" ht="16.5" thickBot="1">
      <c r="A348" s="535"/>
      <c r="B348" s="549"/>
      <c r="C348" s="550"/>
      <c r="D348" s="551"/>
      <c r="E348" s="535"/>
      <c r="F348" s="184" t="s">
        <v>73</v>
      </c>
      <c r="G348" s="42" t="s">
        <v>74</v>
      </c>
      <c r="H348" s="172" t="s">
        <v>75</v>
      </c>
      <c r="I348" s="172" t="s">
        <v>76</v>
      </c>
      <c r="J348" s="172" t="s">
        <v>77</v>
      </c>
    </row>
    <row r="349" spans="1:10" ht="36" customHeight="1">
      <c r="A349" s="1" t="s">
        <v>407</v>
      </c>
      <c r="B349" s="608" t="s">
        <v>177</v>
      </c>
      <c r="C349" s="609"/>
      <c r="D349" s="610"/>
      <c r="E349" s="167" t="s">
        <v>72</v>
      </c>
      <c r="F349" s="21">
        <v>0.1</v>
      </c>
      <c r="G349" s="21">
        <v>0.2</v>
      </c>
      <c r="H349" s="21">
        <v>0.3</v>
      </c>
      <c r="I349" s="21">
        <v>0.5</v>
      </c>
      <c r="J349" s="22">
        <v>0.7</v>
      </c>
    </row>
    <row r="351" ht="16.5" thickBot="1"/>
    <row r="352" spans="1:12" ht="24" customHeight="1" thickBot="1">
      <c r="A352" s="17" t="s">
        <v>23</v>
      </c>
      <c r="B352" s="601" t="s">
        <v>160</v>
      </c>
      <c r="C352" s="528"/>
      <c r="D352" s="528"/>
      <c r="E352" s="528"/>
      <c r="F352" s="528"/>
      <c r="G352" s="528"/>
      <c r="H352" s="528"/>
      <c r="I352" s="528"/>
      <c r="J352" s="528"/>
      <c r="K352" s="528"/>
      <c r="L352" s="527"/>
    </row>
    <row r="353" spans="1:12" ht="32.25" customHeight="1" thickBot="1">
      <c r="A353" s="16" t="s">
        <v>24</v>
      </c>
      <c r="B353" s="527" t="s">
        <v>467</v>
      </c>
      <c r="C353" s="498"/>
      <c r="D353" s="498"/>
      <c r="E353" s="498"/>
      <c r="F353" s="498"/>
      <c r="G353" s="498"/>
      <c r="H353" s="498"/>
      <c r="I353" s="498"/>
      <c r="J353" s="498"/>
      <c r="K353" s="498"/>
      <c r="L353" s="498"/>
    </row>
    <row r="354" spans="1:12" ht="28.5" customHeight="1" thickBot="1">
      <c r="A354" s="14" t="s">
        <v>25</v>
      </c>
      <c r="B354" s="527" t="s">
        <v>476</v>
      </c>
      <c r="C354" s="498"/>
      <c r="D354" s="498"/>
      <c r="E354" s="498"/>
      <c r="F354" s="498"/>
      <c r="G354" s="498"/>
      <c r="H354" s="498"/>
      <c r="I354" s="498"/>
      <c r="J354" s="498"/>
      <c r="K354" s="498"/>
      <c r="L354" s="498"/>
    </row>
    <row r="355" spans="1:12" ht="29.25" customHeight="1" thickBot="1">
      <c r="A355" s="15" t="s">
        <v>27</v>
      </c>
      <c r="B355" s="528" t="s">
        <v>206</v>
      </c>
      <c r="C355" s="528"/>
      <c r="D355" s="528"/>
      <c r="E355" s="528"/>
      <c r="F355" s="528"/>
      <c r="G355" s="528"/>
      <c r="H355" s="528"/>
      <c r="I355" s="528"/>
      <c r="J355" s="528"/>
      <c r="K355" s="528"/>
      <c r="L355" s="527"/>
    </row>
    <row r="356" spans="1:12" ht="32.25" customHeight="1" thickBot="1">
      <c r="A356" s="16" t="s">
        <v>28</v>
      </c>
      <c r="B356" s="27" t="s">
        <v>161</v>
      </c>
      <c r="C356" s="529" t="s">
        <v>29</v>
      </c>
      <c r="D356" s="527"/>
      <c r="E356" s="177"/>
      <c r="F356" s="529" t="s">
        <v>30</v>
      </c>
      <c r="G356" s="528"/>
      <c r="H356" s="528"/>
      <c r="I356" s="527"/>
      <c r="J356" s="528" t="s">
        <v>31</v>
      </c>
      <c r="K356" s="528"/>
      <c r="L356" s="528"/>
    </row>
    <row r="357" spans="1:12" ht="30.75" customHeight="1" thickBot="1">
      <c r="A357" s="16" t="s">
        <v>32</v>
      </c>
      <c r="B357" s="530" t="s">
        <v>207</v>
      </c>
      <c r="C357" s="531"/>
      <c r="D357" s="531"/>
      <c r="E357" s="531"/>
      <c r="F357" s="531"/>
      <c r="G357" s="531"/>
      <c r="H357" s="531"/>
      <c r="I357" s="531"/>
      <c r="J357" s="531"/>
      <c r="K357" s="531"/>
      <c r="L357" s="531"/>
    </row>
    <row r="358" spans="1:12" ht="48" thickBot="1">
      <c r="A358" s="16" t="s">
        <v>33</v>
      </c>
      <c r="B358" s="532" t="s">
        <v>205</v>
      </c>
      <c r="C358" s="498"/>
      <c r="D358" s="498"/>
      <c r="E358" s="498"/>
      <c r="F358" s="498"/>
      <c r="G358" s="498"/>
      <c r="H358" s="498"/>
      <c r="I358" s="498"/>
      <c r="J358" s="498"/>
      <c r="K358" s="498"/>
      <c r="L358" s="498"/>
    </row>
    <row r="359" ht="16.5" customHeight="1"/>
    <row r="360" ht="20.25" customHeight="1">
      <c r="A360" s="175" t="s">
        <v>34</v>
      </c>
    </row>
    <row r="361" spans="1:12" ht="18.75" customHeight="1" thickBot="1">
      <c r="A361" s="29" t="s">
        <v>26</v>
      </c>
      <c r="L361" s="30" t="s">
        <v>35</v>
      </c>
    </row>
    <row r="362" spans="1:13" ht="27.75" customHeight="1">
      <c r="A362" s="533" t="s">
        <v>36</v>
      </c>
      <c r="B362" s="536" t="s">
        <v>44</v>
      </c>
      <c r="C362" s="537"/>
      <c r="D362" s="537"/>
      <c r="E362" s="174"/>
      <c r="F362" s="497" t="s">
        <v>45</v>
      </c>
      <c r="G362" s="497"/>
      <c r="H362" s="497"/>
      <c r="I362" s="536" t="s">
        <v>43</v>
      </c>
      <c r="J362" s="537"/>
      <c r="K362" s="537"/>
      <c r="L362" s="538"/>
      <c r="M362" s="33" t="s">
        <v>0</v>
      </c>
    </row>
    <row r="363" spans="1:13" ht="13.5" customHeight="1">
      <c r="A363" s="534"/>
      <c r="B363" s="539" t="s">
        <v>48</v>
      </c>
      <c r="C363" s="536" t="s">
        <v>42</v>
      </c>
      <c r="D363" s="537"/>
      <c r="E363" s="538"/>
      <c r="F363" s="539" t="s">
        <v>52</v>
      </c>
      <c r="G363" s="536" t="s">
        <v>42</v>
      </c>
      <c r="H363" s="558"/>
      <c r="I363" s="539" t="s">
        <v>52</v>
      </c>
      <c r="J363" s="542" t="s">
        <v>42</v>
      </c>
      <c r="K363" s="543"/>
      <c r="L363" s="544"/>
      <c r="M363" s="34"/>
    </row>
    <row r="364" spans="1:13" ht="79.5" thickBot="1">
      <c r="A364" s="535"/>
      <c r="B364" s="540"/>
      <c r="C364" s="171" t="s">
        <v>49</v>
      </c>
      <c r="D364" s="171" t="s">
        <v>58</v>
      </c>
      <c r="E364" s="171" t="s">
        <v>59</v>
      </c>
      <c r="F364" s="541"/>
      <c r="G364" s="171" t="s">
        <v>57</v>
      </c>
      <c r="H364" s="171" t="s">
        <v>53</v>
      </c>
      <c r="I364" s="541"/>
      <c r="J364" s="171" t="s">
        <v>49</v>
      </c>
      <c r="K364" s="171" t="s">
        <v>50</v>
      </c>
      <c r="L364" s="171" t="s">
        <v>60</v>
      </c>
      <c r="M364" s="35"/>
    </row>
    <row r="365" spans="1:13" ht="15.75">
      <c r="A365" s="171" t="s">
        <v>75</v>
      </c>
      <c r="B365" s="117">
        <f>C365+D365+E365</f>
        <v>2700</v>
      </c>
      <c r="C365" s="36"/>
      <c r="D365" s="36">
        <v>2700</v>
      </c>
      <c r="E365" s="36"/>
      <c r="F365" s="36"/>
      <c r="G365" s="36"/>
      <c r="H365" s="36"/>
      <c r="I365" s="117">
        <f>J365+K365+L365</f>
        <v>0</v>
      </c>
      <c r="J365" s="36"/>
      <c r="K365" s="36"/>
      <c r="L365" s="35"/>
      <c r="M365" s="165">
        <f>B365+F365+I365</f>
        <v>2700</v>
      </c>
    </row>
    <row r="366" spans="1:13" ht="15.75">
      <c r="A366" s="171" t="s">
        <v>76</v>
      </c>
      <c r="B366" s="117">
        <f>C366+D366+E366</f>
        <v>2791.8</v>
      </c>
      <c r="C366" s="36"/>
      <c r="D366" s="36">
        <v>2791.8</v>
      </c>
      <c r="E366" s="36"/>
      <c r="F366" s="36"/>
      <c r="G366" s="36"/>
      <c r="H366" s="36"/>
      <c r="I366" s="117">
        <f>J366+K366+L366</f>
        <v>0</v>
      </c>
      <c r="J366" s="36"/>
      <c r="K366" s="36"/>
      <c r="L366" s="36"/>
      <c r="M366" s="165">
        <f>B366+F366+I366</f>
        <v>2791.8</v>
      </c>
    </row>
    <row r="367" spans="1:13" ht="15.75">
      <c r="A367" s="171" t="s">
        <v>77</v>
      </c>
      <c r="B367" s="117">
        <f>C367+D367+E367</f>
        <v>2825.3</v>
      </c>
      <c r="C367" s="36"/>
      <c r="D367" s="36">
        <v>2825.3</v>
      </c>
      <c r="E367" s="36"/>
      <c r="F367" s="36"/>
      <c r="G367" s="36"/>
      <c r="H367" s="36"/>
      <c r="I367" s="117">
        <f>J367+K367+L367</f>
        <v>0</v>
      </c>
      <c r="J367" s="36"/>
      <c r="K367" s="36"/>
      <c r="L367" s="36"/>
      <c r="M367" s="165">
        <f>B367+F367+I367</f>
        <v>2825.3</v>
      </c>
    </row>
    <row r="368" spans="2:12" ht="4.5" customHeight="1"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  <c r="L368" s="183"/>
    </row>
    <row r="369" ht="15.75">
      <c r="A369" s="29" t="s">
        <v>37</v>
      </c>
    </row>
    <row r="370" spans="1:4" ht="22.5" customHeight="1" thickBot="1">
      <c r="A370" s="29" t="s">
        <v>26</v>
      </c>
      <c r="B370" s="38"/>
      <c r="C370" s="38"/>
      <c r="D370" s="38"/>
    </row>
    <row r="371" spans="1:10" ht="32.25" thickBot="1">
      <c r="A371" s="533" t="s">
        <v>38</v>
      </c>
      <c r="B371" s="546" t="s">
        <v>39</v>
      </c>
      <c r="C371" s="547"/>
      <c r="D371" s="548"/>
      <c r="E371" s="533" t="s">
        <v>40</v>
      </c>
      <c r="F371" s="178" t="s">
        <v>10</v>
      </c>
      <c r="G371" s="552" t="s">
        <v>11</v>
      </c>
      <c r="H371" s="553"/>
      <c r="I371" s="553"/>
      <c r="J371" s="554"/>
    </row>
    <row r="372" spans="1:10" ht="16.5" thickBot="1">
      <c r="A372" s="534"/>
      <c r="B372" s="559"/>
      <c r="C372" s="560"/>
      <c r="D372" s="561"/>
      <c r="E372" s="534"/>
      <c r="F372" s="184" t="s">
        <v>73</v>
      </c>
      <c r="G372" s="42" t="s">
        <v>74</v>
      </c>
      <c r="H372" s="172" t="s">
        <v>75</v>
      </c>
      <c r="I372" s="172" t="s">
        <v>76</v>
      </c>
      <c r="J372" s="125" t="s">
        <v>77</v>
      </c>
    </row>
    <row r="373" spans="1:10" ht="63.75">
      <c r="A373" s="46" t="s">
        <v>120</v>
      </c>
      <c r="B373" s="614" t="s">
        <v>177</v>
      </c>
      <c r="C373" s="614"/>
      <c r="D373" s="614"/>
      <c r="E373" s="182" t="s">
        <v>72</v>
      </c>
      <c r="F373" s="56">
        <v>0.1</v>
      </c>
      <c r="G373" s="56">
        <v>0.2</v>
      </c>
      <c r="H373" s="56">
        <v>0.3</v>
      </c>
      <c r="I373" s="56">
        <v>0.4</v>
      </c>
      <c r="J373" s="57">
        <v>0.5</v>
      </c>
    </row>
    <row r="375" ht="16.5" thickBot="1"/>
    <row r="376" spans="1:12" ht="24" customHeight="1" thickBot="1">
      <c r="A376" s="17" t="s">
        <v>23</v>
      </c>
      <c r="B376" s="601" t="s">
        <v>160</v>
      </c>
      <c r="C376" s="528"/>
      <c r="D376" s="528"/>
      <c r="E376" s="528"/>
      <c r="F376" s="528"/>
      <c r="G376" s="528"/>
      <c r="H376" s="528"/>
      <c r="I376" s="528"/>
      <c r="J376" s="528"/>
      <c r="K376" s="528"/>
      <c r="L376" s="527"/>
    </row>
    <row r="377" spans="1:12" ht="32.25" customHeight="1" thickBot="1">
      <c r="A377" s="16" t="s">
        <v>24</v>
      </c>
      <c r="B377" s="527" t="s">
        <v>189</v>
      </c>
      <c r="C377" s="498"/>
      <c r="D377" s="498"/>
      <c r="E377" s="498"/>
      <c r="F377" s="498"/>
      <c r="G377" s="498"/>
      <c r="H377" s="498"/>
      <c r="I377" s="498"/>
      <c r="J377" s="498"/>
      <c r="K377" s="498"/>
      <c r="L377" s="498"/>
    </row>
    <row r="378" spans="1:12" ht="28.5" customHeight="1" thickBot="1">
      <c r="A378" s="14" t="s">
        <v>25</v>
      </c>
      <c r="B378" s="527" t="s">
        <v>477</v>
      </c>
      <c r="C378" s="498"/>
      <c r="D378" s="498"/>
      <c r="E378" s="498"/>
      <c r="F378" s="498"/>
      <c r="G378" s="498"/>
      <c r="H378" s="498"/>
      <c r="I378" s="498"/>
      <c r="J378" s="498"/>
      <c r="K378" s="498"/>
      <c r="L378" s="498"/>
    </row>
    <row r="379" spans="1:12" ht="29.25" customHeight="1" thickBot="1">
      <c r="A379" s="15" t="s">
        <v>27</v>
      </c>
      <c r="B379" s="528" t="s">
        <v>92</v>
      </c>
      <c r="C379" s="528"/>
      <c r="D379" s="528"/>
      <c r="E379" s="528"/>
      <c r="F379" s="528"/>
      <c r="G379" s="528"/>
      <c r="H379" s="528"/>
      <c r="I379" s="528"/>
      <c r="J379" s="528"/>
      <c r="K379" s="528"/>
      <c r="L379" s="527"/>
    </row>
    <row r="380" spans="1:12" ht="32.25" customHeight="1" thickBot="1">
      <c r="A380" s="16" t="s">
        <v>28</v>
      </c>
      <c r="B380" s="27" t="s">
        <v>161</v>
      </c>
      <c r="C380" s="529" t="s">
        <v>29</v>
      </c>
      <c r="D380" s="527"/>
      <c r="E380" s="177"/>
      <c r="F380" s="529" t="s">
        <v>30</v>
      </c>
      <c r="G380" s="528"/>
      <c r="H380" s="528"/>
      <c r="I380" s="527"/>
      <c r="J380" s="528" t="s">
        <v>31</v>
      </c>
      <c r="K380" s="528"/>
      <c r="L380" s="528"/>
    </row>
    <row r="381" spans="1:12" ht="30.75" customHeight="1" thickBot="1">
      <c r="A381" s="16" t="s">
        <v>32</v>
      </c>
      <c r="B381" s="530" t="s">
        <v>207</v>
      </c>
      <c r="C381" s="531"/>
      <c r="D381" s="531"/>
      <c r="E381" s="531"/>
      <c r="F381" s="531"/>
      <c r="G381" s="531"/>
      <c r="H381" s="531"/>
      <c r="I381" s="531"/>
      <c r="J381" s="531"/>
      <c r="K381" s="531"/>
      <c r="L381" s="531"/>
    </row>
    <row r="382" spans="1:12" ht="48" thickBot="1">
      <c r="A382" s="16" t="s">
        <v>33</v>
      </c>
      <c r="B382" s="532" t="s">
        <v>205</v>
      </c>
      <c r="C382" s="498"/>
      <c r="D382" s="498"/>
      <c r="E382" s="498"/>
      <c r="F382" s="498"/>
      <c r="G382" s="498"/>
      <c r="H382" s="498"/>
      <c r="I382" s="498"/>
      <c r="J382" s="498"/>
      <c r="K382" s="498"/>
      <c r="L382" s="498"/>
    </row>
    <row r="383" ht="16.5" customHeight="1"/>
    <row r="384" ht="20.25" customHeight="1">
      <c r="A384" s="175" t="s">
        <v>34</v>
      </c>
    </row>
    <row r="385" spans="1:12" ht="18.75" customHeight="1" thickBot="1">
      <c r="A385" s="29" t="s">
        <v>26</v>
      </c>
      <c r="L385" s="30" t="s">
        <v>35</v>
      </c>
    </row>
    <row r="386" spans="1:13" ht="27.75" customHeight="1">
      <c r="A386" s="533" t="s">
        <v>36</v>
      </c>
      <c r="B386" s="536" t="s">
        <v>44</v>
      </c>
      <c r="C386" s="537"/>
      <c r="D386" s="537"/>
      <c r="E386" s="174"/>
      <c r="F386" s="497" t="s">
        <v>45</v>
      </c>
      <c r="G386" s="497"/>
      <c r="H386" s="497"/>
      <c r="I386" s="536" t="s">
        <v>43</v>
      </c>
      <c r="J386" s="537"/>
      <c r="K386" s="537"/>
      <c r="L386" s="538"/>
      <c r="M386" s="33" t="s">
        <v>0</v>
      </c>
    </row>
    <row r="387" spans="1:13" ht="13.5" customHeight="1">
      <c r="A387" s="534"/>
      <c r="B387" s="539" t="s">
        <v>48</v>
      </c>
      <c r="C387" s="536" t="s">
        <v>42</v>
      </c>
      <c r="D387" s="537"/>
      <c r="E387" s="538"/>
      <c r="F387" s="539" t="s">
        <v>52</v>
      </c>
      <c r="G387" s="536" t="s">
        <v>42</v>
      </c>
      <c r="H387" s="558"/>
      <c r="I387" s="539" t="s">
        <v>52</v>
      </c>
      <c r="J387" s="542" t="s">
        <v>42</v>
      </c>
      <c r="K387" s="543"/>
      <c r="L387" s="544"/>
      <c r="M387" s="34"/>
    </row>
    <row r="388" spans="1:13" ht="79.5" thickBot="1">
      <c r="A388" s="535"/>
      <c r="B388" s="540"/>
      <c r="C388" s="171" t="s">
        <v>49</v>
      </c>
      <c r="D388" s="171" t="s">
        <v>58</v>
      </c>
      <c r="E388" s="171" t="s">
        <v>59</v>
      </c>
      <c r="F388" s="541"/>
      <c r="G388" s="171" t="s">
        <v>57</v>
      </c>
      <c r="H388" s="171" t="s">
        <v>53</v>
      </c>
      <c r="I388" s="541"/>
      <c r="J388" s="171" t="s">
        <v>49</v>
      </c>
      <c r="K388" s="171" t="s">
        <v>50</v>
      </c>
      <c r="L388" s="171" t="s">
        <v>60</v>
      </c>
      <c r="M388" s="35"/>
    </row>
    <row r="389" spans="1:13" ht="15.75">
      <c r="A389" s="171" t="s">
        <v>75</v>
      </c>
      <c r="B389" s="117">
        <f>C389+D389+E389</f>
        <v>67900</v>
      </c>
      <c r="C389" s="36"/>
      <c r="D389" s="36">
        <v>67900</v>
      </c>
      <c r="E389" s="36"/>
      <c r="F389" s="36"/>
      <c r="G389" s="36"/>
      <c r="H389" s="36"/>
      <c r="I389" s="117">
        <f>J389+K389+L389</f>
        <v>0</v>
      </c>
      <c r="J389" s="36"/>
      <c r="K389" s="36"/>
      <c r="L389" s="35"/>
      <c r="M389" s="165">
        <f>B389+F389+I389</f>
        <v>67900</v>
      </c>
    </row>
    <row r="390" spans="1:13" ht="15.75">
      <c r="A390" s="171" t="s">
        <v>76</v>
      </c>
      <c r="B390" s="117">
        <f>C390+D390+E390</f>
        <v>70208.6</v>
      </c>
      <c r="C390" s="36"/>
      <c r="D390" s="36">
        <v>70208.6</v>
      </c>
      <c r="E390" s="36"/>
      <c r="F390" s="36"/>
      <c r="G390" s="36"/>
      <c r="H390" s="36"/>
      <c r="I390" s="117">
        <f>J390+K390+L390</f>
        <v>0</v>
      </c>
      <c r="J390" s="36"/>
      <c r="K390" s="36"/>
      <c r="L390" s="36"/>
      <c r="M390" s="165">
        <f>B390+F390+I390</f>
        <v>70208.6</v>
      </c>
    </row>
    <row r="391" spans="1:13" ht="15.75">
      <c r="A391" s="171" t="s">
        <v>77</v>
      </c>
      <c r="B391" s="117">
        <f>C391+D391+E391</f>
        <v>71051.1</v>
      </c>
      <c r="C391" s="36"/>
      <c r="D391" s="36">
        <v>71051.1</v>
      </c>
      <c r="E391" s="36"/>
      <c r="F391" s="36"/>
      <c r="G391" s="36"/>
      <c r="H391" s="36"/>
      <c r="I391" s="117">
        <f>J391+K391+L391</f>
        <v>0</v>
      </c>
      <c r="J391" s="36"/>
      <c r="K391" s="36"/>
      <c r="L391" s="36"/>
      <c r="M391" s="165">
        <f>B391+F391+I391</f>
        <v>71051.1</v>
      </c>
    </row>
    <row r="392" spans="2:12" ht="4.5" customHeight="1"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</row>
    <row r="393" ht="15.75">
      <c r="A393" s="29" t="s">
        <v>37</v>
      </c>
    </row>
    <row r="394" spans="1:4" ht="22.5" customHeight="1" thickBot="1">
      <c r="A394" s="29" t="s">
        <v>26</v>
      </c>
      <c r="B394" s="38"/>
      <c r="C394" s="38"/>
      <c r="D394" s="38"/>
    </row>
    <row r="395" spans="1:10" ht="32.25" thickBot="1">
      <c r="A395" s="533" t="s">
        <v>38</v>
      </c>
      <c r="B395" s="546" t="s">
        <v>39</v>
      </c>
      <c r="C395" s="547"/>
      <c r="D395" s="548"/>
      <c r="E395" s="533" t="s">
        <v>40</v>
      </c>
      <c r="F395" s="178" t="s">
        <v>10</v>
      </c>
      <c r="G395" s="552" t="s">
        <v>11</v>
      </c>
      <c r="H395" s="553"/>
      <c r="I395" s="553"/>
      <c r="J395" s="554"/>
    </row>
    <row r="396" spans="1:10" ht="16.5" thickBot="1">
      <c r="A396" s="534"/>
      <c r="B396" s="559"/>
      <c r="C396" s="560"/>
      <c r="D396" s="561"/>
      <c r="E396" s="534"/>
      <c r="F396" s="184" t="s">
        <v>73</v>
      </c>
      <c r="G396" s="42" t="s">
        <v>74</v>
      </c>
      <c r="H396" s="172" t="s">
        <v>75</v>
      </c>
      <c r="I396" s="172" t="s">
        <v>76</v>
      </c>
      <c r="J396" s="125" t="s">
        <v>77</v>
      </c>
    </row>
    <row r="397" spans="1:10" ht="36" customHeight="1">
      <c r="A397" s="46" t="s">
        <v>408</v>
      </c>
      <c r="B397" s="614" t="s">
        <v>92</v>
      </c>
      <c r="C397" s="614"/>
      <c r="D397" s="614"/>
      <c r="E397" s="182" t="s">
        <v>72</v>
      </c>
      <c r="F397" s="56">
        <v>0.3</v>
      </c>
      <c r="G397" s="56">
        <v>0.9</v>
      </c>
      <c r="H397" s="56">
        <v>0.95</v>
      </c>
      <c r="I397" s="56">
        <v>1</v>
      </c>
      <c r="J397" s="57">
        <v>1</v>
      </c>
    </row>
    <row r="399" ht="16.5" thickBot="1"/>
    <row r="400" spans="1:13" ht="15.75">
      <c r="A400" s="566" t="s">
        <v>36</v>
      </c>
      <c r="B400" s="569" t="s">
        <v>44</v>
      </c>
      <c r="C400" s="570"/>
      <c r="D400" s="570"/>
      <c r="E400" s="247"/>
      <c r="F400" s="571" t="s">
        <v>45</v>
      </c>
      <c r="G400" s="571"/>
      <c r="H400" s="571"/>
      <c r="I400" s="569" t="s">
        <v>43</v>
      </c>
      <c r="J400" s="570"/>
      <c r="K400" s="570"/>
      <c r="L400" s="572"/>
      <c r="M400" s="248" t="s">
        <v>0</v>
      </c>
    </row>
    <row r="401" spans="1:13" ht="15.75">
      <c r="A401" s="567"/>
      <c r="B401" s="573" t="s">
        <v>48</v>
      </c>
      <c r="C401" s="569" t="s">
        <v>42</v>
      </c>
      <c r="D401" s="570"/>
      <c r="E401" s="572"/>
      <c r="F401" s="573" t="s">
        <v>52</v>
      </c>
      <c r="G401" s="569" t="s">
        <v>42</v>
      </c>
      <c r="H401" s="576"/>
      <c r="I401" s="573" t="s">
        <v>52</v>
      </c>
      <c r="J401" s="577" t="s">
        <v>42</v>
      </c>
      <c r="K401" s="578"/>
      <c r="L401" s="579"/>
      <c r="M401" s="249"/>
    </row>
    <row r="402" spans="1:13" ht="79.5" thickBot="1">
      <c r="A402" s="568"/>
      <c r="B402" s="574"/>
      <c r="C402" s="250" t="s">
        <v>49</v>
      </c>
      <c r="D402" s="250" t="s">
        <v>58</v>
      </c>
      <c r="E402" s="250" t="s">
        <v>59</v>
      </c>
      <c r="F402" s="575"/>
      <c r="G402" s="250" t="s">
        <v>57</v>
      </c>
      <c r="H402" s="250" t="s">
        <v>53</v>
      </c>
      <c r="I402" s="575"/>
      <c r="J402" s="250" t="s">
        <v>49</v>
      </c>
      <c r="K402" s="250" t="s">
        <v>50</v>
      </c>
      <c r="L402" s="250" t="s">
        <v>60</v>
      </c>
      <c r="M402" s="251"/>
    </row>
    <row r="403" spans="1:13" ht="15.75">
      <c r="A403" s="250" t="s">
        <v>75</v>
      </c>
      <c r="B403" s="252">
        <f>B19+B46+B70+B169+B194+B219+B244+B268+B292+B316+B341+B365+B389</f>
        <v>1206185.4</v>
      </c>
      <c r="C403" s="252">
        <f aca="true" t="shared" si="0" ref="C403:M403">C19+C46+C70+C169+C194+C219+C244+C268+C292+C316+C341+C365+C389</f>
        <v>300848.7</v>
      </c>
      <c r="D403" s="252">
        <f t="shared" si="0"/>
        <v>905336.7000000001</v>
      </c>
      <c r="E403" s="252">
        <f t="shared" si="0"/>
        <v>0</v>
      </c>
      <c r="F403" s="252">
        <f t="shared" si="0"/>
        <v>0</v>
      </c>
      <c r="G403" s="252">
        <f t="shared" si="0"/>
        <v>0</v>
      </c>
      <c r="H403" s="252">
        <f t="shared" si="0"/>
        <v>0</v>
      </c>
      <c r="I403" s="252">
        <f t="shared" si="0"/>
        <v>366442.53</v>
      </c>
      <c r="J403" s="252">
        <f t="shared" si="0"/>
        <v>127540.55</v>
      </c>
      <c r="K403" s="252">
        <f t="shared" si="0"/>
        <v>217054.48</v>
      </c>
      <c r="L403" s="252">
        <f t="shared" si="0"/>
        <v>21847.5</v>
      </c>
      <c r="M403" s="252">
        <f t="shared" si="0"/>
        <v>1572627.9300000002</v>
      </c>
    </row>
    <row r="404" spans="1:13" ht="15.75">
      <c r="A404" s="250" t="s">
        <v>76</v>
      </c>
      <c r="B404" s="252">
        <f>B20+B47+B71+B170+B195+B220+B245+B269+B293+B317+B342+B366+B390</f>
        <v>1249835.9</v>
      </c>
      <c r="C404" s="252">
        <f>C20+C47+C71+C170+C195+C220+C245+C269+C293+C317+C342+C366+C390</f>
        <v>309874.1</v>
      </c>
      <c r="D404" s="252">
        <f>D20+D47+D71+D170+D195+D220+D245+D269+D293+D317+D342+D366+D390</f>
        <v>939961.7999999999</v>
      </c>
      <c r="E404" s="252">
        <f aca="true" t="shared" si="1" ref="E404:L404">E20+E47+E71+E170+E195+E220+E245+E269+E293+E317+E342+E366+E390</f>
        <v>0</v>
      </c>
      <c r="F404" s="252">
        <f t="shared" si="1"/>
        <v>0</v>
      </c>
      <c r="G404" s="252">
        <f t="shared" si="1"/>
        <v>0</v>
      </c>
      <c r="H404" s="252">
        <f t="shared" si="1"/>
        <v>0</v>
      </c>
      <c r="I404" s="252">
        <f t="shared" si="1"/>
        <v>381100.10000000003</v>
      </c>
      <c r="J404" s="252">
        <f t="shared" si="1"/>
        <v>132642.1</v>
      </c>
      <c r="K404" s="252">
        <f t="shared" si="1"/>
        <v>225736.60000000003</v>
      </c>
      <c r="L404" s="252">
        <f t="shared" si="1"/>
        <v>22721.4</v>
      </c>
      <c r="M404" s="252">
        <f>M20+M47+M71+M170+M195+M220+M245+M269+M293+M317+M342+M366+M390+3475.4</f>
        <v>1634411.4</v>
      </c>
    </row>
    <row r="405" spans="1:13" ht="15.75">
      <c r="A405" s="250" t="s">
        <v>77</v>
      </c>
      <c r="B405" s="252">
        <f>B21+B48+B72+B171+B196+B221+B246+B270+B294+B318+B343+B367+B391</f>
        <v>1265107.9000000001</v>
      </c>
      <c r="C405" s="252">
        <f>C21+C48+C72+C171+C196+C221+C246+C270+C294+C318+C343+C367+C391</f>
        <v>309874.1</v>
      </c>
      <c r="D405" s="252">
        <f>D21+D48+D72+D171+D196+D221+D246+D270+D294+D318+D343+D367+D391</f>
        <v>955233.7999999999</v>
      </c>
      <c r="E405" s="252">
        <f aca="true" t="shared" si="2" ref="E405:L405">E21+E48+E72+E171+E196+E221+E246+E270+E294+E318+E343+E367+E391</f>
        <v>0</v>
      </c>
      <c r="F405" s="252">
        <f t="shared" si="2"/>
        <v>0</v>
      </c>
      <c r="G405" s="252">
        <f t="shared" si="2"/>
        <v>0</v>
      </c>
      <c r="H405" s="252">
        <f t="shared" si="2"/>
        <v>0</v>
      </c>
      <c r="I405" s="252">
        <f t="shared" si="2"/>
        <v>398396</v>
      </c>
      <c r="J405" s="252">
        <f t="shared" si="2"/>
        <v>140000</v>
      </c>
      <c r="K405" s="252">
        <f t="shared" si="2"/>
        <v>234766</v>
      </c>
      <c r="L405" s="252">
        <f t="shared" si="2"/>
        <v>23630</v>
      </c>
      <c r="M405" s="252">
        <f>M21+M48+M72+M171+M196+M221+M246+M270+M294+M318+M343+M367+M391-82040.8</f>
        <v>1581463.0999999999</v>
      </c>
    </row>
    <row r="407" spans="2:13" ht="15.75">
      <c r="B407" s="319"/>
      <c r="C407" s="319"/>
      <c r="D407" s="319"/>
      <c r="I407" s="319"/>
      <c r="J407" s="319"/>
      <c r="K407" s="319"/>
      <c r="L407" s="319"/>
      <c r="M407" s="319"/>
    </row>
    <row r="408" spans="2:12" ht="15.75">
      <c r="B408" s="319"/>
      <c r="C408" s="319"/>
      <c r="D408" s="319"/>
      <c r="I408" s="319"/>
      <c r="J408" s="319"/>
      <c r="K408" s="319"/>
      <c r="L408" s="319"/>
    </row>
    <row r="409" spans="2:12" ht="15.75">
      <c r="B409" s="319"/>
      <c r="C409" s="319"/>
      <c r="D409" s="319"/>
      <c r="I409" s="319"/>
      <c r="J409" s="319"/>
      <c r="K409" s="319"/>
      <c r="L409" s="319"/>
    </row>
  </sheetData>
  <sheetProtection/>
  <mergeCells count="405">
    <mergeCell ref="A395:A396"/>
    <mergeCell ref="B395:D396"/>
    <mergeCell ref="E395:E396"/>
    <mergeCell ref="G395:J395"/>
    <mergeCell ref="B381:L381"/>
    <mergeCell ref="B382:L382"/>
    <mergeCell ref="A386:A388"/>
    <mergeCell ref="B386:D386"/>
    <mergeCell ref="F386:H386"/>
    <mergeCell ref="I386:L386"/>
    <mergeCell ref="J401:L401"/>
    <mergeCell ref="B397:D397"/>
    <mergeCell ref="A400:A402"/>
    <mergeCell ref="B400:D400"/>
    <mergeCell ref="F400:H400"/>
    <mergeCell ref="I400:L400"/>
    <mergeCell ref="B401:B402"/>
    <mergeCell ref="C401:E401"/>
    <mergeCell ref="F401:F402"/>
    <mergeCell ref="G401:H401"/>
    <mergeCell ref="I401:I402"/>
    <mergeCell ref="A371:A372"/>
    <mergeCell ref="B371:D372"/>
    <mergeCell ref="E371:E372"/>
    <mergeCell ref="G371:J371"/>
    <mergeCell ref="B387:B388"/>
    <mergeCell ref="C387:E387"/>
    <mergeCell ref="F387:F388"/>
    <mergeCell ref="G387:H387"/>
    <mergeCell ref="B373:D373"/>
    <mergeCell ref="B376:L376"/>
    <mergeCell ref="B377:L377"/>
    <mergeCell ref="B378:L378"/>
    <mergeCell ref="B379:L379"/>
    <mergeCell ref="C380:D380"/>
    <mergeCell ref="F380:I380"/>
    <mergeCell ref="J380:L380"/>
    <mergeCell ref="I387:I388"/>
    <mergeCell ref="J387:L387"/>
    <mergeCell ref="C356:D356"/>
    <mergeCell ref="F356:I356"/>
    <mergeCell ref="J356:L356"/>
    <mergeCell ref="B357:L357"/>
    <mergeCell ref="B358:L358"/>
    <mergeCell ref="A362:A364"/>
    <mergeCell ref="B362:D362"/>
    <mergeCell ref="F362:H362"/>
    <mergeCell ref="I362:L362"/>
    <mergeCell ref="B363:B364"/>
    <mergeCell ref="C363:E363"/>
    <mergeCell ref="F363:F364"/>
    <mergeCell ref="G363:H363"/>
    <mergeCell ref="I363:I364"/>
    <mergeCell ref="J363:L363"/>
    <mergeCell ref="B352:L352"/>
    <mergeCell ref="B353:L353"/>
    <mergeCell ref="B354:L354"/>
    <mergeCell ref="B355:L355"/>
    <mergeCell ref="B349:D349"/>
    <mergeCell ref="C339:E339"/>
    <mergeCell ref="F339:F340"/>
    <mergeCell ref="G339:H339"/>
    <mergeCell ref="I339:I340"/>
    <mergeCell ref="J339:L339"/>
    <mergeCell ref="A347:A348"/>
    <mergeCell ref="B347:D348"/>
    <mergeCell ref="E347:E348"/>
    <mergeCell ref="G347:J347"/>
    <mergeCell ref="C332:D332"/>
    <mergeCell ref="F332:I332"/>
    <mergeCell ref="J332:L332"/>
    <mergeCell ref="B333:L333"/>
    <mergeCell ref="B334:L334"/>
    <mergeCell ref="A338:A340"/>
    <mergeCell ref="B338:D338"/>
    <mergeCell ref="F338:H338"/>
    <mergeCell ref="I338:L338"/>
    <mergeCell ref="B339:B340"/>
    <mergeCell ref="B324:D324"/>
    <mergeCell ref="B325:D325"/>
    <mergeCell ref="B328:L328"/>
    <mergeCell ref="B329:L329"/>
    <mergeCell ref="B330:L330"/>
    <mergeCell ref="B331:L331"/>
    <mergeCell ref="I314:I315"/>
    <mergeCell ref="J314:L314"/>
    <mergeCell ref="A322:A323"/>
    <mergeCell ref="B322:D323"/>
    <mergeCell ref="E322:E323"/>
    <mergeCell ref="G322:J322"/>
    <mergeCell ref="B308:L308"/>
    <mergeCell ref="B309:L309"/>
    <mergeCell ref="A313:A315"/>
    <mergeCell ref="B313:D313"/>
    <mergeCell ref="F313:H313"/>
    <mergeCell ref="I313:L313"/>
    <mergeCell ref="B314:B315"/>
    <mergeCell ref="C314:E314"/>
    <mergeCell ref="F314:F315"/>
    <mergeCell ref="G314:H314"/>
    <mergeCell ref="B300:D300"/>
    <mergeCell ref="B303:L303"/>
    <mergeCell ref="B304:L304"/>
    <mergeCell ref="B305:L305"/>
    <mergeCell ref="B306:L306"/>
    <mergeCell ref="C307:D307"/>
    <mergeCell ref="F307:I307"/>
    <mergeCell ref="J307:L307"/>
    <mergeCell ref="C290:E290"/>
    <mergeCell ref="F290:F291"/>
    <mergeCell ref="G290:H290"/>
    <mergeCell ref="I290:I291"/>
    <mergeCell ref="J290:L290"/>
    <mergeCell ref="A298:A299"/>
    <mergeCell ref="B298:D299"/>
    <mergeCell ref="E298:E299"/>
    <mergeCell ref="G298:J298"/>
    <mergeCell ref="C283:D283"/>
    <mergeCell ref="F283:I283"/>
    <mergeCell ref="J283:L283"/>
    <mergeCell ref="B284:L284"/>
    <mergeCell ref="B285:L285"/>
    <mergeCell ref="A289:A291"/>
    <mergeCell ref="B289:D289"/>
    <mergeCell ref="F289:H289"/>
    <mergeCell ref="I289:L289"/>
    <mergeCell ref="B290:B291"/>
    <mergeCell ref="B276:D276"/>
    <mergeCell ref="B279:L279"/>
    <mergeCell ref="B280:L280"/>
    <mergeCell ref="B281:L281"/>
    <mergeCell ref="B282:L282"/>
    <mergeCell ref="I266:I267"/>
    <mergeCell ref="J266:L266"/>
    <mergeCell ref="A274:A275"/>
    <mergeCell ref="B274:D275"/>
    <mergeCell ref="E274:E275"/>
    <mergeCell ref="G274:J274"/>
    <mergeCell ref="B260:L260"/>
    <mergeCell ref="B261:L261"/>
    <mergeCell ref="A265:A267"/>
    <mergeCell ref="B265:D265"/>
    <mergeCell ref="F265:H265"/>
    <mergeCell ref="I265:L265"/>
    <mergeCell ref="B266:B267"/>
    <mergeCell ref="C266:E266"/>
    <mergeCell ref="F266:F267"/>
    <mergeCell ref="G266:H266"/>
    <mergeCell ref="B256:L256"/>
    <mergeCell ref="B257:L257"/>
    <mergeCell ref="B258:L258"/>
    <mergeCell ref="C259:D259"/>
    <mergeCell ref="F259:I259"/>
    <mergeCell ref="J259:L259"/>
    <mergeCell ref="A250:A251"/>
    <mergeCell ref="B250:D251"/>
    <mergeCell ref="E250:E251"/>
    <mergeCell ref="G250:J250"/>
    <mergeCell ref="B252:D252"/>
    <mergeCell ref="B255:L255"/>
    <mergeCell ref="A241:A243"/>
    <mergeCell ref="B241:D241"/>
    <mergeCell ref="F241:H241"/>
    <mergeCell ref="I241:L241"/>
    <mergeCell ref="B242:B243"/>
    <mergeCell ref="C242:E242"/>
    <mergeCell ref="F242:F243"/>
    <mergeCell ref="G242:H242"/>
    <mergeCell ref="I242:I243"/>
    <mergeCell ref="J242:L242"/>
    <mergeCell ref="B234:L234"/>
    <mergeCell ref="C235:D235"/>
    <mergeCell ref="F235:I235"/>
    <mergeCell ref="J235:L235"/>
    <mergeCell ref="B236:L236"/>
    <mergeCell ref="B237:L237"/>
    <mergeCell ref="B227:D227"/>
    <mergeCell ref="B231:L231"/>
    <mergeCell ref="B232:L232"/>
    <mergeCell ref="B233:L233"/>
    <mergeCell ref="I217:I218"/>
    <mergeCell ref="J217:L217"/>
    <mergeCell ref="A225:A226"/>
    <mergeCell ref="B225:D226"/>
    <mergeCell ref="E225:E226"/>
    <mergeCell ref="G225:J225"/>
    <mergeCell ref="B211:L211"/>
    <mergeCell ref="B212:L212"/>
    <mergeCell ref="A216:A218"/>
    <mergeCell ref="B216:D216"/>
    <mergeCell ref="F216:H216"/>
    <mergeCell ref="I216:L216"/>
    <mergeCell ref="B217:B218"/>
    <mergeCell ref="C217:E217"/>
    <mergeCell ref="F217:F218"/>
    <mergeCell ref="G217:H217"/>
    <mergeCell ref="B202:D202"/>
    <mergeCell ref="B206:L206"/>
    <mergeCell ref="B207:L207"/>
    <mergeCell ref="B208:L208"/>
    <mergeCell ref="B209:L209"/>
    <mergeCell ref="C210:D210"/>
    <mergeCell ref="F210:I210"/>
    <mergeCell ref="J210:L210"/>
    <mergeCell ref="C192:E192"/>
    <mergeCell ref="F192:F193"/>
    <mergeCell ref="G192:H192"/>
    <mergeCell ref="I192:I193"/>
    <mergeCell ref="J192:L192"/>
    <mergeCell ref="A200:A201"/>
    <mergeCell ref="B200:D201"/>
    <mergeCell ref="E200:E201"/>
    <mergeCell ref="G200:J200"/>
    <mergeCell ref="C185:D185"/>
    <mergeCell ref="F185:I185"/>
    <mergeCell ref="J185:L185"/>
    <mergeCell ref="B186:L186"/>
    <mergeCell ref="B187:L187"/>
    <mergeCell ref="A191:A193"/>
    <mergeCell ref="B191:D191"/>
    <mergeCell ref="F191:H191"/>
    <mergeCell ref="I191:L191"/>
    <mergeCell ref="B192:B193"/>
    <mergeCell ref="B177:D177"/>
    <mergeCell ref="A179:M179"/>
    <mergeCell ref="B181:L181"/>
    <mergeCell ref="B182:L182"/>
    <mergeCell ref="B183:L183"/>
    <mergeCell ref="B184:L184"/>
    <mergeCell ref="I167:I168"/>
    <mergeCell ref="J167:L167"/>
    <mergeCell ref="A175:A176"/>
    <mergeCell ref="B175:D176"/>
    <mergeCell ref="E175:E176"/>
    <mergeCell ref="G175:J175"/>
    <mergeCell ref="B161:L161"/>
    <mergeCell ref="B162:L162"/>
    <mergeCell ref="A166:A168"/>
    <mergeCell ref="B166:D166"/>
    <mergeCell ref="F166:H166"/>
    <mergeCell ref="I166:L166"/>
    <mergeCell ref="B167:B168"/>
    <mergeCell ref="C167:E167"/>
    <mergeCell ref="F167:F168"/>
    <mergeCell ref="G167:H167"/>
    <mergeCell ref="B152:D152"/>
    <mergeCell ref="B156:L156"/>
    <mergeCell ref="B157:L157"/>
    <mergeCell ref="B158:L158"/>
    <mergeCell ref="B159:L159"/>
    <mergeCell ref="C160:D160"/>
    <mergeCell ref="F160:I160"/>
    <mergeCell ref="J160:L160"/>
    <mergeCell ref="C142:E142"/>
    <mergeCell ref="F142:F143"/>
    <mergeCell ref="G142:H142"/>
    <mergeCell ref="I142:I143"/>
    <mergeCell ref="J142:L142"/>
    <mergeCell ref="A150:A151"/>
    <mergeCell ref="B150:D151"/>
    <mergeCell ref="E150:E151"/>
    <mergeCell ref="G150:J150"/>
    <mergeCell ref="C135:D135"/>
    <mergeCell ref="F135:I135"/>
    <mergeCell ref="J135:L135"/>
    <mergeCell ref="B136:L136"/>
    <mergeCell ref="B137:L137"/>
    <mergeCell ref="A141:A143"/>
    <mergeCell ref="B141:D141"/>
    <mergeCell ref="F141:H141"/>
    <mergeCell ref="I141:L141"/>
    <mergeCell ref="B142:B143"/>
    <mergeCell ref="B131:L131"/>
    <mergeCell ref="B132:L132"/>
    <mergeCell ref="B133:L133"/>
    <mergeCell ref="B134:L134"/>
    <mergeCell ref="B128:D128"/>
    <mergeCell ref="B129:D129"/>
    <mergeCell ref="I118:I119"/>
    <mergeCell ref="J118:L118"/>
    <mergeCell ref="A126:A127"/>
    <mergeCell ref="B126:D127"/>
    <mergeCell ref="E126:E127"/>
    <mergeCell ref="G126:J126"/>
    <mergeCell ref="B112:L112"/>
    <mergeCell ref="B113:L113"/>
    <mergeCell ref="A117:A119"/>
    <mergeCell ref="B117:D117"/>
    <mergeCell ref="F117:H117"/>
    <mergeCell ref="I117:L117"/>
    <mergeCell ref="B118:B119"/>
    <mergeCell ref="C118:E118"/>
    <mergeCell ref="F118:F119"/>
    <mergeCell ref="G118:H118"/>
    <mergeCell ref="B103:D103"/>
    <mergeCell ref="B107:L107"/>
    <mergeCell ref="B108:L108"/>
    <mergeCell ref="B109:L109"/>
    <mergeCell ref="B110:L110"/>
    <mergeCell ref="C111:D111"/>
    <mergeCell ref="F111:I111"/>
    <mergeCell ref="J111:L111"/>
    <mergeCell ref="I93:I94"/>
    <mergeCell ref="J93:L93"/>
    <mergeCell ref="A101:A102"/>
    <mergeCell ref="B101:D102"/>
    <mergeCell ref="E101:E102"/>
    <mergeCell ref="G101:J101"/>
    <mergeCell ref="B87:L87"/>
    <mergeCell ref="B88:L88"/>
    <mergeCell ref="A92:A94"/>
    <mergeCell ref="B92:D92"/>
    <mergeCell ref="F92:H92"/>
    <mergeCell ref="I92:L92"/>
    <mergeCell ref="B93:B94"/>
    <mergeCell ref="C93:E93"/>
    <mergeCell ref="F93:F94"/>
    <mergeCell ref="G93:H93"/>
    <mergeCell ref="B78:D78"/>
    <mergeCell ref="B82:L82"/>
    <mergeCell ref="B83:L83"/>
    <mergeCell ref="B84:L84"/>
    <mergeCell ref="B85:L85"/>
    <mergeCell ref="C86:D86"/>
    <mergeCell ref="F86:I86"/>
    <mergeCell ref="J86:L86"/>
    <mergeCell ref="I68:I69"/>
    <mergeCell ref="J68:L68"/>
    <mergeCell ref="B79:D79"/>
    <mergeCell ref="A76:A77"/>
    <mergeCell ref="B76:D77"/>
    <mergeCell ref="E76:E77"/>
    <mergeCell ref="G76:J76"/>
    <mergeCell ref="B62:L62"/>
    <mergeCell ref="B63:L63"/>
    <mergeCell ref="A67:A69"/>
    <mergeCell ref="B67:D67"/>
    <mergeCell ref="F67:H67"/>
    <mergeCell ref="I67:L67"/>
    <mergeCell ref="B68:B69"/>
    <mergeCell ref="C68:E68"/>
    <mergeCell ref="F68:F69"/>
    <mergeCell ref="G68:H68"/>
    <mergeCell ref="B58:L58"/>
    <mergeCell ref="B59:L59"/>
    <mergeCell ref="B60:L60"/>
    <mergeCell ref="C61:D61"/>
    <mergeCell ref="F61:I61"/>
    <mergeCell ref="J61:L61"/>
    <mergeCell ref="A52:A53"/>
    <mergeCell ref="B52:D53"/>
    <mergeCell ref="E52:E53"/>
    <mergeCell ref="G52:J52"/>
    <mergeCell ref="B54:D54"/>
    <mergeCell ref="B57:L57"/>
    <mergeCell ref="A43:A45"/>
    <mergeCell ref="B43:D43"/>
    <mergeCell ref="F43:H43"/>
    <mergeCell ref="I43:L43"/>
    <mergeCell ref="B44:B45"/>
    <mergeCell ref="C44:E44"/>
    <mergeCell ref="F44:F45"/>
    <mergeCell ref="G44:H44"/>
    <mergeCell ref="I44:I45"/>
    <mergeCell ref="J44:L44"/>
    <mergeCell ref="B36:L36"/>
    <mergeCell ref="C37:D37"/>
    <mergeCell ref="F37:I37"/>
    <mergeCell ref="J37:L37"/>
    <mergeCell ref="B38:L38"/>
    <mergeCell ref="B39:L39"/>
    <mergeCell ref="B27:D27"/>
    <mergeCell ref="B28:D28"/>
    <mergeCell ref="B29:D29"/>
    <mergeCell ref="B33:L33"/>
    <mergeCell ref="B34:L34"/>
    <mergeCell ref="B35:L35"/>
    <mergeCell ref="B30:D30"/>
    <mergeCell ref="J17:L17"/>
    <mergeCell ref="A25:A26"/>
    <mergeCell ref="B25:D26"/>
    <mergeCell ref="E25:E26"/>
    <mergeCell ref="G25:J25"/>
    <mergeCell ref="B12:L12"/>
    <mergeCell ref="A16:A18"/>
    <mergeCell ref="B16:D16"/>
    <mergeCell ref="F16:H16"/>
    <mergeCell ref="I16:L16"/>
    <mergeCell ref="B17:B18"/>
    <mergeCell ref="C17:E17"/>
    <mergeCell ref="F17:F18"/>
    <mergeCell ref="G17:H17"/>
    <mergeCell ref="I17:I18"/>
    <mergeCell ref="B8:L8"/>
    <mergeCell ref="B9:L9"/>
    <mergeCell ref="C10:D10"/>
    <mergeCell ref="F10:I10"/>
    <mergeCell ref="J10:L10"/>
    <mergeCell ref="B11:L11"/>
    <mergeCell ref="H1:M1"/>
    <mergeCell ref="H2:M2"/>
    <mergeCell ref="H3:M3"/>
    <mergeCell ref="A4:M4"/>
    <mergeCell ref="B6:L6"/>
    <mergeCell ref="B7:L7"/>
  </mergeCells>
  <printOptions/>
  <pageMargins left="0.984251968503937" right="0.3937007874015748" top="0.1968503937007874" bottom="0.3937007874015748" header="0.31496062992125984" footer="0.11811023622047245"/>
  <pageSetup fitToHeight="0" horizontalDpi="600" verticalDpi="600" orientation="landscape" paperSize="9" scale="74" r:id="rId1"/>
  <headerFooter>
    <oddFooter>&amp;R&amp;"Arial,курсив"&amp;8&amp;A  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122"/>
  <sheetViews>
    <sheetView zoomScaleSheetLayoutView="100" zoomScalePageLayoutView="0" workbookViewId="0" topLeftCell="A7">
      <selection activeCell="B9" sqref="B9:L9"/>
    </sheetView>
  </sheetViews>
  <sheetFormatPr defaultColWidth="9.140625" defaultRowHeight="12.75"/>
  <cols>
    <col min="1" max="1" width="32.00390625" style="211" customWidth="1"/>
    <col min="2" max="4" width="11.28125" style="211" bestFit="1" customWidth="1"/>
    <col min="5" max="5" width="11.57421875" style="211" customWidth="1"/>
    <col min="6" max="6" width="11.00390625" style="211" customWidth="1"/>
    <col min="7" max="7" width="11.8515625" style="211" customWidth="1"/>
    <col min="8" max="8" width="12.421875" style="211" customWidth="1"/>
    <col min="9" max="9" width="12.00390625" style="211" customWidth="1"/>
    <col min="10" max="10" width="12.8515625" style="211" customWidth="1"/>
    <col min="11" max="11" width="12.28125" style="211" customWidth="1"/>
    <col min="12" max="12" width="12.140625" style="211" customWidth="1"/>
    <col min="13" max="13" width="12.7109375" style="211" customWidth="1"/>
    <col min="14" max="14" width="9.140625" style="211" customWidth="1"/>
    <col min="15" max="15" width="9.8515625" style="211" bestFit="1" customWidth="1"/>
    <col min="16" max="16384" width="9.140625" style="211" customWidth="1"/>
  </cols>
  <sheetData>
    <row r="1" spans="1:14" ht="31.5" customHeight="1">
      <c r="A1" s="210" t="s">
        <v>61</v>
      </c>
      <c r="H1" s="622" t="s">
        <v>69</v>
      </c>
      <c r="I1" s="622"/>
      <c r="J1" s="622"/>
      <c r="K1" s="622"/>
      <c r="L1" s="622"/>
      <c r="M1" s="622"/>
      <c r="N1" s="212"/>
    </row>
    <row r="2" spans="1:14" ht="17.25" customHeight="1">
      <c r="A2" s="213"/>
      <c r="H2" s="622" t="s">
        <v>66</v>
      </c>
      <c r="I2" s="622"/>
      <c r="J2" s="622"/>
      <c r="K2" s="622"/>
      <c r="L2" s="622"/>
      <c r="M2" s="622"/>
      <c r="N2" s="212"/>
    </row>
    <row r="3" spans="1:14" ht="15.75" customHeight="1">
      <c r="A3" s="213"/>
      <c r="H3" s="622" t="s">
        <v>67</v>
      </c>
      <c r="I3" s="622"/>
      <c r="J3" s="622"/>
      <c r="K3" s="622"/>
      <c r="L3" s="622"/>
      <c r="M3" s="622"/>
      <c r="N3" s="212"/>
    </row>
    <row r="4" spans="1:14" ht="20.25" customHeight="1">
      <c r="A4" s="494" t="s">
        <v>22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212"/>
    </row>
    <row r="5" ht="1.5" customHeight="1" thickBot="1"/>
    <row r="6" spans="1:12" ht="24" customHeight="1" thickBot="1">
      <c r="A6" s="214" t="s">
        <v>23</v>
      </c>
      <c r="B6" s="617" t="s">
        <v>160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</row>
    <row r="7" spans="1:12" ht="20.25" customHeight="1" thickBot="1">
      <c r="A7" s="215" t="s">
        <v>24</v>
      </c>
      <c r="B7" s="617" t="s">
        <v>213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</row>
    <row r="8" spans="1:12" ht="20.25" customHeight="1" thickBot="1">
      <c r="A8" s="216" t="s">
        <v>25</v>
      </c>
      <c r="B8" s="617" t="s">
        <v>218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</row>
    <row r="9" spans="1:12" ht="29.25" customHeight="1" thickBot="1">
      <c r="A9" s="217" t="s">
        <v>27</v>
      </c>
      <c r="B9" s="618" t="s">
        <v>215</v>
      </c>
      <c r="C9" s="618"/>
      <c r="D9" s="618"/>
      <c r="E9" s="618"/>
      <c r="F9" s="618"/>
      <c r="G9" s="618"/>
      <c r="H9" s="618"/>
      <c r="I9" s="618"/>
      <c r="J9" s="618"/>
      <c r="K9" s="618"/>
      <c r="L9" s="617"/>
    </row>
    <row r="10" spans="1:12" ht="32.25" customHeight="1" thickBot="1">
      <c r="A10" s="215" t="s">
        <v>28</v>
      </c>
      <c r="B10" s="218" t="s">
        <v>161</v>
      </c>
      <c r="C10" s="619" t="s">
        <v>29</v>
      </c>
      <c r="D10" s="617"/>
      <c r="E10" s="219"/>
      <c r="F10" s="619" t="s">
        <v>30</v>
      </c>
      <c r="G10" s="618"/>
      <c r="H10" s="618"/>
      <c r="I10" s="617"/>
      <c r="J10" s="618" t="s">
        <v>31</v>
      </c>
      <c r="K10" s="618"/>
      <c r="L10" s="618"/>
    </row>
    <row r="11" spans="1:12" ht="64.5" customHeight="1" thickBot="1">
      <c r="A11" s="215" t="s">
        <v>32</v>
      </c>
      <c r="B11" s="620" t="s">
        <v>219</v>
      </c>
      <c r="C11" s="621"/>
      <c r="D11" s="621"/>
      <c r="E11" s="621"/>
      <c r="F11" s="621"/>
      <c r="G11" s="621"/>
      <c r="H11" s="621"/>
      <c r="I11" s="621"/>
      <c r="J11" s="621"/>
      <c r="K11" s="621"/>
      <c r="L11" s="621"/>
    </row>
    <row r="12" spans="1:12" ht="32.25" thickBot="1">
      <c r="A12" s="215" t="s">
        <v>33</v>
      </c>
      <c r="B12" s="623" t="s">
        <v>220</v>
      </c>
      <c r="C12" s="465"/>
      <c r="D12" s="465"/>
      <c r="E12" s="465"/>
      <c r="F12" s="465"/>
      <c r="G12" s="465"/>
      <c r="H12" s="465"/>
      <c r="I12" s="465"/>
      <c r="J12" s="465"/>
      <c r="K12" s="465"/>
      <c r="L12" s="465"/>
    </row>
    <row r="13" ht="0.75" customHeight="1"/>
    <row r="14" ht="20.25" customHeight="1">
      <c r="A14" s="220" t="s">
        <v>34</v>
      </c>
    </row>
    <row r="15" spans="1:12" ht="18.75" customHeight="1" thickBot="1">
      <c r="A15" s="221" t="s">
        <v>26</v>
      </c>
      <c r="L15" s="222" t="s">
        <v>35</v>
      </c>
    </row>
    <row r="16" spans="1:13" ht="27.75" customHeight="1">
      <c r="A16" s="624" t="s">
        <v>36</v>
      </c>
      <c r="B16" s="512" t="s">
        <v>44</v>
      </c>
      <c r="C16" s="513"/>
      <c r="D16" s="513"/>
      <c r="E16" s="223"/>
      <c r="F16" s="462" t="s">
        <v>45</v>
      </c>
      <c r="G16" s="462"/>
      <c r="H16" s="462"/>
      <c r="I16" s="512" t="s">
        <v>43</v>
      </c>
      <c r="J16" s="513"/>
      <c r="K16" s="513"/>
      <c r="L16" s="514"/>
      <c r="M16" s="224" t="s">
        <v>0</v>
      </c>
    </row>
    <row r="17" spans="1:13" ht="13.5" customHeight="1">
      <c r="A17" s="625"/>
      <c r="B17" s="466" t="s">
        <v>48</v>
      </c>
      <c r="C17" s="512" t="s">
        <v>42</v>
      </c>
      <c r="D17" s="513"/>
      <c r="E17" s="514"/>
      <c r="F17" s="466" t="s">
        <v>52</v>
      </c>
      <c r="G17" s="512" t="s">
        <v>42</v>
      </c>
      <c r="H17" s="516"/>
      <c r="I17" s="466" t="s">
        <v>52</v>
      </c>
      <c r="J17" s="519" t="s">
        <v>42</v>
      </c>
      <c r="K17" s="520"/>
      <c r="L17" s="521"/>
      <c r="M17" s="225"/>
    </row>
    <row r="18" spans="1:13" ht="79.5" thickBot="1">
      <c r="A18" s="626"/>
      <c r="B18" s="515"/>
      <c r="C18" s="226" t="s">
        <v>49</v>
      </c>
      <c r="D18" s="226" t="s">
        <v>58</v>
      </c>
      <c r="E18" s="226" t="s">
        <v>59</v>
      </c>
      <c r="F18" s="468"/>
      <c r="G18" s="226" t="s">
        <v>57</v>
      </c>
      <c r="H18" s="226" t="s">
        <v>53</v>
      </c>
      <c r="I18" s="468"/>
      <c r="J18" s="226" t="s">
        <v>49</v>
      </c>
      <c r="K18" s="226" t="s">
        <v>50</v>
      </c>
      <c r="L18" s="226" t="s">
        <v>60</v>
      </c>
      <c r="M18" s="227"/>
    </row>
    <row r="19" spans="1:13" ht="15.75">
      <c r="A19" s="226">
        <v>2019</v>
      </c>
      <c r="B19" s="228">
        <f>C19+D19+E19</f>
        <v>31749.399999999998</v>
      </c>
      <c r="C19" s="229">
        <v>31749.399999999998</v>
      </c>
      <c r="D19" s="229"/>
      <c r="E19" s="229"/>
      <c r="F19" s="229"/>
      <c r="G19" s="229"/>
      <c r="H19" s="229"/>
      <c r="I19" s="228">
        <f>J19+K19+L19</f>
        <v>0</v>
      </c>
      <c r="J19" s="229"/>
      <c r="K19" s="229"/>
      <c r="L19" s="227"/>
      <c r="M19" s="230">
        <f>B19+F19+I19</f>
        <v>31749.399999999998</v>
      </c>
    </row>
    <row r="20" spans="1:13" ht="15.75">
      <c r="A20" s="226">
        <v>2020</v>
      </c>
      <c r="B20" s="228">
        <f>C20+D20+E20</f>
        <v>32701.9</v>
      </c>
      <c r="C20" s="229">
        <v>32701.9</v>
      </c>
      <c r="D20" s="229"/>
      <c r="E20" s="229"/>
      <c r="F20" s="229"/>
      <c r="G20" s="229"/>
      <c r="H20" s="229"/>
      <c r="I20" s="228">
        <f>J20+K20+L20</f>
        <v>0</v>
      </c>
      <c r="J20" s="229"/>
      <c r="K20" s="229"/>
      <c r="L20" s="227"/>
      <c r="M20" s="230">
        <f>B20+F20+I20</f>
        <v>32701.9</v>
      </c>
    </row>
    <row r="21" spans="1:13" ht="15.75">
      <c r="A21" s="226">
        <v>2021</v>
      </c>
      <c r="B21" s="228">
        <f>C21+D21+E21</f>
        <v>32701.9</v>
      </c>
      <c r="C21" s="229">
        <f>C20</f>
        <v>32701.9</v>
      </c>
      <c r="D21" s="229"/>
      <c r="E21" s="229"/>
      <c r="F21" s="229"/>
      <c r="G21" s="229"/>
      <c r="H21" s="229"/>
      <c r="I21" s="228">
        <f>J21+K21+L21</f>
        <v>0</v>
      </c>
      <c r="J21" s="229"/>
      <c r="K21" s="229"/>
      <c r="L21" s="227"/>
      <c r="M21" s="230">
        <f>B21+F21+I21</f>
        <v>32701.9</v>
      </c>
    </row>
    <row r="22" spans="2:13" ht="4.5" customHeight="1"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ht="15.75">
      <c r="A23" s="221" t="s">
        <v>37</v>
      </c>
    </row>
    <row r="24" spans="1:4" ht="22.5" customHeight="1" thickBot="1">
      <c r="A24" s="221" t="s">
        <v>26</v>
      </c>
      <c r="B24" s="233"/>
      <c r="C24" s="233"/>
      <c r="D24" s="233"/>
    </row>
    <row r="25" spans="1:10" ht="32.25" thickBot="1">
      <c r="A25" s="624" t="s">
        <v>38</v>
      </c>
      <c r="B25" s="627" t="s">
        <v>39</v>
      </c>
      <c r="C25" s="628"/>
      <c r="D25" s="629"/>
      <c r="E25" s="624" t="s">
        <v>40</v>
      </c>
      <c r="F25" s="234" t="s">
        <v>10</v>
      </c>
      <c r="G25" s="633" t="s">
        <v>11</v>
      </c>
      <c r="H25" s="634"/>
      <c r="I25" s="634"/>
      <c r="J25" s="635"/>
    </row>
    <row r="26" spans="1:10" ht="16.5" thickBot="1">
      <c r="A26" s="626"/>
      <c r="B26" s="630"/>
      <c r="C26" s="631"/>
      <c r="D26" s="632"/>
      <c r="E26" s="626"/>
      <c r="F26" s="235" t="s">
        <v>73</v>
      </c>
      <c r="G26" s="235" t="s">
        <v>74</v>
      </c>
      <c r="H26" s="235" t="s">
        <v>75</v>
      </c>
      <c r="I26" s="235" t="s">
        <v>76</v>
      </c>
      <c r="J26" s="235" t="s">
        <v>77</v>
      </c>
    </row>
    <row r="27" spans="1:10" ht="48" thickBot="1">
      <c r="A27" s="338" t="s">
        <v>385</v>
      </c>
      <c r="B27" s="650" t="s">
        <v>134</v>
      </c>
      <c r="C27" s="651"/>
      <c r="D27" s="652"/>
      <c r="E27" s="236" t="s">
        <v>352</v>
      </c>
      <c r="F27" s="236">
        <v>12.9</v>
      </c>
      <c r="G27" s="237">
        <v>13</v>
      </c>
      <c r="H27" s="236">
        <v>13</v>
      </c>
      <c r="I27" s="236">
        <v>14</v>
      </c>
      <c r="J27" s="236">
        <v>14</v>
      </c>
    </row>
    <row r="28" spans="1:10" ht="47.25">
      <c r="A28" s="329" t="s">
        <v>384</v>
      </c>
      <c r="B28" s="650" t="s">
        <v>134</v>
      </c>
      <c r="C28" s="651"/>
      <c r="D28" s="652"/>
      <c r="E28" s="226" t="s">
        <v>352</v>
      </c>
      <c r="F28" s="226">
        <v>2.5</v>
      </c>
      <c r="G28" s="238" t="s">
        <v>350</v>
      </c>
      <c r="H28" s="226" t="s">
        <v>350</v>
      </c>
      <c r="I28" s="226" t="s">
        <v>350</v>
      </c>
      <c r="J28" s="226" t="s">
        <v>350</v>
      </c>
    </row>
    <row r="29" spans="1:10" ht="63.75">
      <c r="A29" s="329" t="s">
        <v>108</v>
      </c>
      <c r="B29" s="512" t="s">
        <v>320</v>
      </c>
      <c r="C29" s="513"/>
      <c r="D29" s="514"/>
      <c r="E29" s="226" t="s">
        <v>80</v>
      </c>
      <c r="F29" s="226">
        <v>150</v>
      </c>
      <c r="G29" s="238">
        <v>150</v>
      </c>
      <c r="H29" s="226">
        <v>150</v>
      </c>
      <c r="I29" s="226">
        <v>160</v>
      </c>
      <c r="J29" s="226">
        <v>170</v>
      </c>
    </row>
    <row r="31" ht="16.5" thickBot="1"/>
    <row r="32" spans="1:12" ht="24" customHeight="1" thickBot="1">
      <c r="A32" s="214" t="s">
        <v>23</v>
      </c>
      <c r="B32" s="617" t="s">
        <v>160</v>
      </c>
      <c r="C32" s="465"/>
      <c r="D32" s="465"/>
      <c r="E32" s="465"/>
      <c r="F32" s="465"/>
      <c r="G32" s="465"/>
      <c r="H32" s="465"/>
      <c r="I32" s="465"/>
      <c r="J32" s="465"/>
      <c r="K32" s="465"/>
      <c r="L32" s="465"/>
    </row>
    <row r="33" spans="1:12" ht="20.25" customHeight="1" thickBot="1">
      <c r="A33" s="215" t="s">
        <v>24</v>
      </c>
      <c r="B33" s="617" t="s">
        <v>213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</row>
    <row r="34" spans="1:12" ht="20.25" customHeight="1" thickBot="1">
      <c r="A34" s="216" t="s">
        <v>25</v>
      </c>
      <c r="B34" s="617" t="s">
        <v>221</v>
      </c>
      <c r="C34" s="465"/>
      <c r="D34" s="465"/>
      <c r="E34" s="465"/>
      <c r="F34" s="465"/>
      <c r="G34" s="465"/>
      <c r="H34" s="465"/>
      <c r="I34" s="465"/>
      <c r="J34" s="465"/>
      <c r="K34" s="465"/>
      <c r="L34" s="465"/>
    </row>
    <row r="35" spans="1:12" ht="29.25" customHeight="1" thickBot="1">
      <c r="A35" s="217" t="s">
        <v>27</v>
      </c>
      <c r="B35" s="618" t="s">
        <v>321</v>
      </c>
      <c r="C35" s="618"/>
      <c r="D35" s="618"/>
      <c r="E35" s="618"/>
      <c r="F35" s="618"/>
      <c r="G35" s="618"/>
      <c r="H35" s="618"/>
      <c r="I35" s="618"/>
      <c r="J35" s="618"/>
      <c r="K35" s="618"/>
      <c r="L35" s="617"/>
    </row>
    <row r="36" spans="1:12" ht="32.25" customHeight="1" thickBot="1">
      <c r="A36" s="215" t="s">
        <v>28</v>
      </c>
      <c r="B36" s="218" t="s">
        <v>161</v>
      </c>
      <c r="C36" s="619" t="s">
        <v>29</v>
      </c>
      <c r="D36" s="617"/>
      <c r="E36" s="219"/>
      <c r="F36" s="619" t="s">
        <v>30</v>
      </c>
      <c r="G36" s="618"/>
      <c r="H36" s="618"/>
      <c r="I36" s="617"/>
      <c r="J36" s="618" t="s">
        <v>31</v>
      </c>
      <c r="K36" s="618"/>
      <c r="L36" s="618"/>
    </row>
    <row r="37" spans="1:12" ht="64.5" customHeight="1" thickBot="1">
      <c r="A37" s="215" t="s">
        <v>32</v>
      </c>
      <c r="B37" s="620" t="s">
        <v>222</v>
      </c>
      <c r="C37" s="621"/>
      <c r="D37" s="621"/>
      <c r="E37" s="621"/>
      <c r="F37" s="621"/>
      <c r="G37" s="621"/>
      <c r="H37" s="621"/>
      <c r="I37" s="621"/>
      <c r="J37" s="621"/>
      <c r="K37" s="621"/>
      <c r="L37" s="621"/>
    </row>
    <row r="38" spans="1:12" ht="32.25" customHeight="1" thickBot="1">
      <c r="A38" s="215" t="s">
        <v>33</v>
      </c>
      <c r="B38" s="623" t="s">
        <v>223</v>
      </c>
      <c r="C38" s="465"/>
      <c r="D38" s="465"/>
      <c r="E38" s="465"/>
      <c r="F38" s="465"/>
      <c r="G38" s="465"/>
      <c r="H38" s="465"/>
      <c r="I38" s="465"/>
      <c r="J38" s="465"/>
      <c r="K38" s="465"/>
      <c r="L38" s="465"/>
    </row>
    <row r="39" ht="0.75" customHeight="1"/>
    <row r="40" ht="20.25" customHeight="1">
      <c r="A40" s="220" t="s">
        <v>34</v>
      </c>
    </row>
    <row r="41" spans="1:12" ht="18.75" customHeight="1" thickBot="1">
      <c r="A41" s="221" t="s">
        <v>26</v>
      </c>
      <c r="B41" s="211" t="s">
        <v>109</v>
      </c>
      <c r="L41" s="222" t="s">
        <v>35</v>
      </c>
    </row>
    <row r="42" spans="1:13" ht="27.75" customHeight="1">
      <c r="A42" s="624" t="s">
        <v>36</v>
      </c>
      <c r="B42" s="512" t="s">
        <v>44</v>
      </c>
      <c r="C42" s="513"/>
      <c r="D42" s="513"/>
      <c r="E42" s="223"/>
      <c r="F42" s="462" t="s">
        <v>45</v>
      </c>
      <c r="G42" s="462"/>
      <c r="H42" s="462"/>
      <c r="I42" s="512" t="s">
        <v>43</v>
      </c>
      <c r="J42" s="513"/>
      <c r="K42" s="513"/>
      <c r="L42" s="514"/>
      <c r="M42" s="224" t="s">
        <v>0</v>
      </c>
    </row>
    <row r="43" spans="1:13" ht="13.5" customHeight="1">
      <c r="A43" s="625"/>
      <c r="B43" s="466" t="s">
        <v>48</v>
      </c>
      <c r="C43" s="512" t="s">
        <v>42</v>
      </c>
      <c r="D43" s="513"/>
      <c r="E43" s="514"/>
      <c r="F43" s="466" t="s">
        <v>52</v>
      </c>
      <c r="G43" s="512" t="s">
        <v>42</v>
      </c>
      <c r="H43" s="516"/>
      <c r="I43" s="466" t="s">
        <v>52</v>
      </c>
      <c r="J43" s="519" t="s">
        <v>42</v>
      </c>
      <c r="K43" s="520"/>
      <c r="L43" s="521"/>
      <c r="M43" s="225"/>
    </row>
    <row r="44" spans="1:13" ht="79.5" thickBot="1">
      <c r="A44" s="626"/>
      <c r="B44" s="515"/>
      <c r="C44" s="226" t="s">
        <v>49</v>
      </c>
      <c r="D44" s="226" t="s">
        <v>58</v>
      </c>
      <c r="E44" s="226" t="s">
        <v>59</v>
      </c>
      <c r="F44" s="468"/>
      <c r="G44" s="226" t="s">
        <v>57</v>
      </c>
      <c r="H44" s="226" t="s">
        <v>53</v>
      </c>
      <c r="I44" s="468"/>
      <c r="J44" s="226" t="s">
        <v>49</v>
      </c>
      <c r="K44" s="226" t="s">
        <v>50</v>
      </c>
      <c r="L44" s="226" t="s">
        <v>60</v>
      </c>
      <c r="M44" s="227"/>
    </row>
    <row r="45" spans="1:18" ht="15.75">
      <c r="A45" s="226">
        <v>2019</v>
      </c>
      <c r="B45" s="228">
        <f>C45+D45+E45</f>
        <v>90000</v>
      </c>
      <c r="C45" s="229"/>
      <c r="D45" s="229">
        <v>90000</v>
      </c>
      <c r="E45" s="229"/>
      <c r="F45" s="229"/>
      <c r="G45" s="229"/>
      <c r="H45" s="229"/>
      <c r="I45" s="228">
        <f>J45+K45+L45</f>
        <v>377765.1</v>
      </c>
      <c r="J45" s="229"/>
      <c r="K45" s="229">
        <v>377765.1</v>
      </c>
      <c r="L45" s="227"/>
      <c r="M45" s="230">
        <f>B45+F45+I45</f>
        <v>467765.1</v>
      </c>
      <c r="O45" s="239"/>
      <c r="R45" s="239"/>
    </row>
    <row r="46" spans="1:15" ht="15.75">
      <c r="A46" s="226">
        <v>2020</v>
      </c>
      <c r="B46" s="228">
        <f>C46+D46+E46</f>
        <v>93442.1</v>
      </c>
      <c r="C46" s="229"/>
      <c r="D46" s="229">
        <v>93442.1</v>
      </c>
      <c r="E46" s="229"/>
      <c r="F46" s="229"/>
      <c r="G46" s="229"/>
      <c r="H46" s="229"/>
      <c r="I46" s="228">
        <f>J46+K46+L46</f>
        <v>392875.7</v>
      </c>
      <c r="J46" s="229"/>
      <c r="K46" s="229">
        <v>392875.7</v>
      </c>
      <c r="L46" s="227"/>
      <c r="M46" s="230">
        <f>B46+F46+I46</f>
        <v>486317.80000000005</v>
      </c>
      <c r="O46" s="239"/>
    </row>
    <row r="47" spans="1:15" ht="15.75">
      <c r="A47" s="226">
        <v>2021</v>
      </c>
      <c r="B47" s="228">
        <f>C47+D47+E47</f>
        <v>94960.3</v>
      </c>
      <c r="C47" s="229"/>
      <c r="D47" s="229">
        <v>94960.3</v>
      </c>
      <c r="E47" s="229"/>
      <c r="F47" s="229"/>
      <c r="G47" s="229"/>
      <c r="H47" s="229"/>
      <c r="I47" s="228">
        <f>J47+K47+L47</f>
        <v>408590.3</v>
      </c>
      <c r="J47" s="229"/>
      <c r="K47" s="229">
        <v>408590.3</v>
      </c>
      <c r="L47" s="227"/>
      <c r="M47" s="230">
        <f>B47+F47+I47</f>
        <v>503550.6</v>
      </c>
      <c r="O47" s="239"/>
    </row>
    <row r="48" spans="2:12" ht="4.5" customHeight="1"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</row>
    <row r="49" ht="15.75">
      <c r="A49" s="221" t="s">
        <v>37</v>
      </c>
    </row>
    <row r="50" spans="1:4" ht="22.5" customHeight="1" thickBot="1">
      <c r="A50" s="221" t="s">
        <v>26</v>
      </c>
      <c r="B50" s="233"/>
      <c r="C50" s="233"/>
      <c r="D50" s="233"/>
    </row>
    <row r="51" spans="1:10" ht="32.25" thickBot="1">
      <c r="A51" s="624" t="s">
        <v>38</v>
      </c>
      <c r="B51" s="627" t="s">
        <v>39</v>
      </c>
      <c r="C51" s="628"/>
      <c r="D51" s="629"/>
      <c r="E51" s="624" t="s">
        <v>40</v>
      </c>
      <c r="F51" s="234" t="s">
        <v>10</v>
      </c>
      <c r="G51" s="633" t="s">
        <v>11</v>
      </c>
      <c r="H51" s="634"/>
      <c r="I51" s="634"/>
      <c r="J51" s="635"/>
    </row>
    <row r="52" spans="1:10" ht="16.5" thickBot="1">
      <c r="A52" s="626"/>
      <c r="B52" s="630"/>
      <c r="C52" s="631"/>
      <c r="D52" s="632"/>
      <c r="E52" s="626"/>
      <c r="F52" s="235" t="s">
        <v>73</v>
      </c>
      <c r="G52" s="235" t="s">
        <v>74</v>
      </c>
      <c r="H52" s="235" t="s">
        <v>75</v>
      </c>
      <c r="I52" s="235" t="s">
        <v>76</v>
      </c>
      <c r="J52" s="235" t="s">
        <v>77</v>
      </c>
    </row>
    <row r="53" spans="1:10" ht="57" customHeight="1">
      <c r="A53" s="118" t="s">
        <v>402</v>
      </c>
      <c r="B53" s="650" t="s">
        <v>101</v>
      </c>
      <c r="C53" s="651"/>
      <c r="D53" s="652"/>
      <c r="E53" s="236"/>
      <c r="F53" s="236"/>
      <c r="G53" s="237"/>
      <c r="H53" s="236">
        <v>5</v>
      </c>
      <c r="I53" s="236">
        <v>10</v>
      </c>
      <c r="J53" s="236">
        <v>15</v>
      </c>
    </row>
    <row r="54" spans="1:10" ht="51">
      <c r="A54" s="119" t="s">
        <v>103</v>
      </c>
      <c r="B54" s="512" t="s">
        <v>134</v>
      </c>
      <c r="C54" s="513"/>
      <c r="D54" s="514"/>
      <c r="E54" s="226" t="s">
        <v>80</v>
      </c>
      <c r="F54" s="226">
        <v>200</v>
      </c>
      <c r="G54" s="238">
        <v>200</v>
      </c>
      <c r="H54" s="226">
        <v>252</v>
      </c>
      <c r="I54" s="226">
        <v>277</v>
      </c>
      <c r="J54" s="226">
        <v>378</v>
      </c>
    </row>
    <row r="55" spans="1:10" ht="51">
      <c r="A55" s="119" t="s">
        <v>104</v>
      </c>
      <c r="B55" s="512" t="s">
        <v>134</v>
      </c>
      <c r="C55" s="513"/>
      <c r="D55" s="514"/>
      <c r="E55" s="226" t="s">
        <v>80</v>
      </c>
      <c r="F55" s="226">
        <v>221</v>
      </c>
      <c r="G55" s="238">
        <v>141</v>
      </c>
      <c r="H55" s="226">
        <v>298</v>
      </c>
      <c r="I55" s="226">
        <v>305</v>
      </c>
      <c r="J55" s="226">
        <v>367</v>
      </c>
    </row>
    <row r="57" ht="16.5" thickBot="1"/>
    <row r="58" spans="1:12" ht="24" customHeight="1" thickBot="1">
      <c r="A58" s="214" t="s">
        <v>23</v>
      </c>
      <c r="B58" s="617" t="s">
        <v>160</v>
      </c>
      <c r="C58" s="465"/>
      <c r="D58" s="465"/>
      <c r="E58" s="465"/>
      <c r="F58" s="465"/>
      <c r="G58" s="465"/>
      <c r="H58" s="465"/>
      <c r="I58" s="465"/>
      <c r="J58" s="465"/>
      <c r="K58" s="465"/>
      <c r="L58" s="465"/>
    </row>
    <row r="59" spans="1:12" ht="20.25" customHeight="1" thickBot="1">
      <c r="A59" s="215" t="s">
        <v>24</v>
      </c>
      <c r="B59" s="617" t="s">
        <v>213</v>
      </c>
      <c r="C59" s="465"/>
      <c r="D59" s="465"/>
      <c r="E59" s="465"/>
      <c r="F59" s="465"/>
      <c r="G59" s="465"/>
      <c r="H59" s="465"/>
      <c r="I59" s="465"/>
      <c r="J59" s="465"/>
      <c r="K59" s="465"/>
      <c r="L59" s="465"/>
    </row>
    <row r="60" spans="1:12" ht="20.25" customHeight="1" thickBot="1">
      <c r="A60" s="216" t="s">
        <v>25</v>
      </c>
      <c r="B60" s="617" t="s">
        <v>224</v>
      </c>
      <c r="C60" s="465"/>
      <c r="D60" s="465"/>
      <c r="E60" s="465"/>
      <c r="F60" s="465"/>
      <c r="G60" s="465"/>
      <c r="H60" s="465"/>
      <c r="I60" s="465"/>
      <c r="J60" s="465"/>
      <c r="K60" s="465"/>
      <c r="L60" s="465"/>
    </row>
    <row r="61" spans="1:12" ht="29.25" customHeight="1" thickBot="1">
      <c r="A61" s="217" t="s">
        <v>27</v>
      </c>
      <c r="B61" s="618" t="s">
        <v>322</v>
      </c>
      <c r="C61" s="618"/>
      <c r="D61" s="618"/>
      <c r="E61" s="618"/>
      <c r="F61" s="618"/>
      <c r="G61" s="618"/>
      <c r="H61" s="618"/>
      <c r="I61" s="618"/>
      <c r="J61" s="618"/>
      <c r="K61" s="618"/>
      <c r="L61" s="617"/>
    </row>
    <row r="62" spans="1:12" ht="32.25" customHeight="1" thickBot="1">
      <c r="A62" s="215" t="s">
        <v>28</v>
      </c>
      <c r="B62" s="218" t="s">
        <v>161</v>
      </c>
      <c r="C62" s="619" t="s">
        <v>29</v>
      </c>
      <c r="D62" s="617"/>
      <c r="E62" s="219"/>
      <c r="F62" s="619" t="s">
        <v>30</v>
      </c>
      <c r="G62" s="618"/>
      <c r="H62" s="618"/>
      <c r="I62" s="617"/>
      <c r="J62" s="618" t="s">
        <v>31</v>
      </c>
      <c r="K62" s="618"/>
      <c r="L62" s="618"/>
    </row>
    <row r="63" spans="1:12" ht="64.5" customHeight="1" thickBot="1">
      <c r="A63" s="215" t="s">
        <v>32</v>
      </c>
      <c r="B63" s="620" t="s">
        <v>319</v>
      </c>
      <c r="C63" s="621"/>
      <c r="D63" s="621"/>
      <c r="E63" s="621"/>
      <c r="F63" s="621"/>
      <c r="G63" s="621"/>
      <c r="H63" s="621"/>
      <c r="I63" s="621"/>
      <c r="J63" s="621"/>
      <c r="K63" s="621"/>
      <c r="L63" s="621"/>
    </row>
    <row r="64" spans="1:12" ht="32.25" customHeight="1" thickBot="1">
      <c r="A64" s="215" t="s">
        <v>33</v>
      </c>
      <c r="B64" s="623" t="s">
        <v>217</v>
      </c>
      <c r="C64" s="465"/>
      <c r="D64" s="465"/>
      <c r="E64" s="465"/>
      <c r="F64" s="465"/>
      <c r="G64" s="465"/>
      <c r="H64" s="465"/>
      <c r="I64" s="465"/>
      <c r="J64" s="465"/>
      <c r="K64" s="465"/>
      <c r="L64" s="465"/>
    </row>
    <row r="65" ht="0.75" customHeight="1"/>
    <row r="66" ht="20.25" customHeight="1">
      <c r="A66" s="220" t="s">
        <v>34</v>
      </c>
    </row>
    <row r="67" spans="1:12" ht="18.75" customHeight="1" thickBot="1">
      <c r="A67" s="221" t="s">
        <v>26</v>
      </c>
      <c r="L67" s="222" t="s">
        <v>35</v>
      </c>
    </row>
    <row r="68" spans="1:13" ht="27.75" customHeight="1">
      <c r="A68" s="624" t="s">
        <v>36</v>
      </c>
      <c r="B68" s="512" t="s">
        <v>44</v>
      </c>
      <c r="C68" s="513"/>
      <c r="D68" s="513"/>
      <c r="E68" s="223"/>
      <c r="F68" s="462" t="s">
        <v>45</v>
      </c>
      <c r="G68" s="462"/>
      <c r="H68" s="462"/>
      <c r="I68" s="512" t="s">
        <v>43</v>
      </c>
      <c r="J68" s="513"/>
      <c r="K68" s="513"/>
      <c r="L68" s="514"/>
      <c r="M68" s="224" t="s">
        <v>0</v>
      </c>
    </row>
    <row r="69" spans="1:13" ht="13.5" customHeight="1">
      <c r="A69" s="625"/>
      <c r="B69" s="466" t="s">
        <v>48</v>
      </c>
      <c r="C69" s="512" t="s">
        <v>42</v>
      </c>
      <c r="D69" s="513"/>
      <c r="E69" s="514"/>
      <c r="F69" s="466" t="s">
        <v>52</v>
      </c>
      <c r="G69" s="512" t="s">
        <v>42</v>
      </c>
      <c r="H69" s="516"/>
      <c r="I69" s="466" t="s">
        <v>52</v>
      </c>
      <c r="J69" s="519" t="s">
        <v>42</v>
      </c>
      <c r="K69" s="520"/>
      <c r="L69" s="521"/>
      <c r="M69" s="225"/>
    </row>
    <row r="70" spans="1:13" ht="79.5" thickBot="1">
      <c r="A70" s="626"/>
      <c r="B70" s="515"/>
      <c r="C70" s="226" t="s">
        <v>49</v>
      </c>
      <c r="D70" s="226" t="s">
        <v>58</v>
      </c>
      <c r="E70" s="226" t="s">
        <v>59</v>
      </c>
      <c r="F70" s="468"/>
      <c r="G70" s="226" t="s">
        <v>57</v>
      </c>
      <c r="H70" s="226" t="s">
        <v>53</v>
      </c>
      <c r="I70" s="468"/>
      <c r="J70" s="226" t="s">
        <v>49</v>
      </c>
      <c r="K70" s="226" t="s">
        <v>50</v>
      </c>
      <c r="L70" s="226" t="s">
        <v>60</v>
      </c>
      <c r="M70" s="227"/>
    </row>
    <row r="71" spans="1:13" ht="15.75">
      <c r="A71" s="226">
        <v>2019</v>
      </c>
      <c r="B71" s="228">
        <f>C71+D71+E71</f>
        <v>77633.7</v>
      </c>
      <c r="C71" s="229">
        <v>47767.6</v>
      </c>
      <c r="D71" s="229">
        <v>29866.1</v>
      </c>
      <c r="E71" s="229"/>
      <c r="F71" s="229"/>
      <c r="G71" s="229"/>
      <c r="H71" s="229"/>
      <c r="I71" s="228">
        <f>J71+K71+L71</f>
        <v>71527.8</v>
      </c>
      <c r="J71" s="229">
        <v>29961</v>
      </c>
      <c r="K71" s="229">
        <v>40066.8</v>
      </c>
      <c r="L71" s="227">
        <v>1500</v>
      </c>
      <c r="M71" s="230">
        <f>B71+F71+I71</f>
        <v>149161.5</v>
      </c>
    </row>
    <row r="72" spans="1:13" ht="15.75">
      <c r="A72" s="226">
        <v>2020</v>
      </c>
      <c r="B72" s="228">
        <f>C72+D72+E72</f>
        <v>80209</v>
      </c>
      <c r="C72" s="229">
        <v>49200.6</v>
      </c>
      <c r="D72" s="229">
        <v>31008.4</v>
      </c>
      <c r="E72" s="229"/>
      <c r="F72" s="229"/>
      <c r="G72" s="229"/>
      <c r="H72" s="229"/>
      <c r="I72" s="228">
        <f>J72+K72+L72</f>
        <v>74388.9</v>
      </c>
      <c r="J72" s="229">
        <v>31159.4</v>
      </c>
      <c r="K72" s="229">
        <v>41669.5</v>
      </c>
      <c r="L72" s="229">
        <v>1560</v>
      </c>
      <c r="M72" s="230">
        <f>B72+F72+I72</f>
        <v>154597.9</v>
      </c>
    </row>
    <row r="73" spans="1:13" ht="15.75">
      <c r="A73" s="226">
        <v>2021</v>
      </c>
      <c r="B73" s="228">
        <f>C73+D73+E73</f>
        <v>80712.8</v>
      </c>
      <c r="C73" s="229">
        <v>49200.6</v>
      </c>
      <c r="D73" s="229">
        <v>31512.2</v>
      </c>
      <c r="E73" s="229"/>
      <c r="F73" s="229"/>
      <c r="G73" s="229"/>
      <c r="H73" s="229"/>
      <c r="I73" s="228">
        <f>J73+K73+L73</f>
        <v>77770.59999999999</v>
      </c>
      <c r="J73" s="229">
        <v>32812</v>
      </c>
      <c r="K73" s="229">
        <v>43336.2</v>
      </c>
      <c r="L73" s="229">
        <v>1622.4</v>
      </c>
      <c r="M73" s="230">
        <f>B73+F73+I73</f>
        <v>158483.4</v>
      </c>
    </row>
    <row r="74" spans="2:12" ht="4.5" customHeight="1"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</row>
    <row r="75" ht="15.75">
      <c r="A75" s="221" t="s">
        <v>37</v>
      </c>
    </row>
    <row r="76" spans="1:4" ht="22.5" customHeight="1" thickBot="1">
      <c r="A76" s="221" t="s">
        <v>26</v>
      </c>
      <c r="B76" s="233"/>
      <c r="C76" s="233"/>
      <c r="D76" s="233"/>
    </row>
    <row r="77" spans="1:10" ht="32.25" thickBot="1">
      <c r="A77" s="624" t="s">
        <v>38</v>
      </c>
      <c r="B77" s="627" t="s">
        <v>39</v>
      </c>
      <c r="C77" s="628"/>
      <c r="D77" s="629"/>
      <c r="E77" s="624" t="s">
        <v>40</v>
      </c>
      <c r="F77" s="234" t="s">
        <v>10</v>
      </c>
      <c r="G77" s="633" t="s">
        <v>11</v>
      </c>
      <c r="H77" s="634"/>
      <c r="I77" s="634"/>
      <c r="J77" s="635"/>
    </row>
    <row r="78" spans="1:10" ht="16.5" thickBot="1">
      <c r="A78" s="626"/>
      <c r="B78" s="630"/>
      <c r="C78" s="631"/>
      <c r="D78" s="632"/>
      <c r="E78" s="626"/>
      <c r="F78" s="235" t="s">
        <v>73</v>
      </c>
      <c r="G78" s="235" t="s">
        <v>74</v>
      </c>
      <c r="H78" s="235" t="s">
        <v>75</v>
      </c>
      <c r="I78" s="235" t="s">
        <v>76</v>
      </c>
      <c r="J78" s="235" t="s">
        <v>77</v>
      </c>
    </row>
    <row r="79" spans="1:10" ht="39" thickBot="1">
      <c r="A79" s="118" t="s">
        <v>105</v>
      </c>
      <c r="B79" s="650" t="s">
        <v>320</v>
      </c>
      <c r="C79" s="651"/>
      <c r="D79" s="652"/>
      <c r="E79" s="236" t="s">
        <v>80</v>
      </c>
      <c r="F79" s="236">
        <v>626</v>
      </c>
      <c r="G79" s="237">
        <v>519</v>
      </c>
      <c r="H79" s="236">
        <v>367</v>
      </c>
      <c r="I79" s="236">
        <v>353</v>
      </c>
      <c r="J79" s="236">
        <v>345</v>
      </c>
    </row>
    <row r="80" spans="1:10" ht="51.75" thickBot="1">
      <c r="A80" s="119" t="s">
        <v>106</v>
      </c>
      <c r="B80" s="650" t="s">
        <v>320</v>
      </c>
      <c r="C80" s="651"/>
      <c r="D80" s="652"/>
      <c r="E80" s="226" t="s">
        <v>80</v>
      </c>
      <c r="F80" s="226">
        <v>11159</v>
      </c>
      <c r="G80" s="238">
        <v>11248</v>
      </c>
      <c r="H80" s="226">
        <v>11643</v>
      </c>
      <c r="I80" s="226">
        <v>11987</v>
      </c>
      <c r="J80" s="226">
        <v>12102</v>
      </c>
    </row>
    <row r="81" spans="1:10" ht="15.75">
      <c r="A81" s="119"/>
      <c r="B81" s="650"/>
      <c r="C81" s="651"/>
      <c r="D81" s="652"/>
      <c r="E81" s="226"/>
      <c r="F81" s="226"/>
      <c r="G81" s="238"/>
      <c r="H81" s="226"/>
      <c r="I81" s="226"/>
      <c r="J81" s="226"/>
    </row>
    <row r="83" ht="16.5" thickBot="1"/>
    <row r="84" spans="1:12" ht="24" customHeight="1" thickBot="1">
      <c r="A84" s="214" t="s">
        <v>23</v>
      </c>
      <c r="B84" s="617" t="s">
        <v>160</v>
      </c>
      <c r="C84" s="465"/>
      <c r="D84" s="465"/>
      <c r="E84" s="465"/>
      <c r="F84" s="465"/>
      <c r="G84" s="465"/>
      <c r="H84" s="465"/>
      <c r="I84" s="465"/>
      <c r="J84" s="465"/>
      <c r="K84" s="465"/>
      <c r="L84" s="465"/>
    </row>
    <row r="85" spans="1:12" ht="20.25" customHeight="1" thickBot="1">
      <c r="A85" s="215" t="s">
        <v>24</v>
      </c>
      <c r="B85" s="617" t="s">
        <v>213</v>
      </c>
      <c r="C85" s="465"/>
      <c r="D85" s="465"/>
      <c r="E85" s="465"/>
      <c r="F85" s="465"/>
      <c r="G85" s="465"/>
      <c r="H85" s="465"/>
      <c r="I85" s="465"/>
      <c r="J85" s="465"/>
      <c r="K85" s="465"/>
      <c r="L85" s="465"/>
    </row>
    <row r="86" spans="1:12" ht="20.25" customHeight="1" thickBot="1">
      <c r="A86" s="216" t="s">
        <v>25</v>
      </c>
      <c r="B86" s="617" t="s">
        <v>214</v>
      </c>
      <c r="C86" s="465"/>
      <c r="D86" s="465"/>
      <c r="E86" s="465"/>
      <c r="F86" s="465"/>
      <c r="G86" s="465"/>
      <c r="H86" s="465"/>
      <c r="I86" s="465"/>
      <c r="J86" s="465"/>
      <c r="K86" s="465"/>
      <c r="L86" s="465"/>
    </row>
    <row r="87" spans="1:12" ht="29.25" customHeight="1" thickBot="1">
      <c r="A87" s="217" t="s">
        <v>27</v>
      </c>
      <c r="B87" s="618" t="s">
        <v>270</v>
      </c>
      <c r="C87" s="618"/>
      <c r="D87" s="618"/>
      <c r="E87" s="618"/>
      <c r="F87" s="618"/>
      <c r="G87" s="618"/>
      <c r="H87" s="618"/>
      <c r="I87" s="618"/>
      <c r="J87" s="618"/>
      <c r="K87" s="618"/>
      <c r="L87" s="617"/>
    </row>
    <row r="88" spans="1:12" ht="32.25" customHeight="1" thickBot="1">
      <c r="A88" s="215" t="s">
        <v>28</v>
      </c>
      <c r="B88" s="218" t="s">
        <v>161</v>
      </c>
      <c r="C88" s="619" t="s">
        <v>29</v>
      </c>
      <c r="D88" s="617"/>
      <c r="E88" s="219"/>
      <c r="F88" s="619" t="s">
        <v>30</v>
      </c>
      <c r="G88" s="618"/>
      <c r="H88" s="618"/>
      <c r="I88" s="617"/>
      <c r="J88" s="618" t="s">
        <v>31</v>
      </c>
      <c r="K88" s="618"/>
      <c r="L88" s="618"/>
    </row>
    <row r="89" spans="1:12" ht="64.5" customHeight="1" thickBot="1">
      <c r="A89" s="215" t="s">
        <v>32</v>
      </c>
      <c r="B89" s="620" t="s">
        <v>216</v>
      </c>
      <c r="C89" s="621"/>
      <c r="D89" s="621"/>
      <c r="E89" s="621"/>
      <c r="F89" s="621"/>
      <c r="G89" s="621"/>
      <c r="H89" s="621"/>
      <c r="I89" s="621"/>
      <c r="J89" s="621"/>
      <c r="K89" s="621"/>
      <c r="L89" s="621"/>
    </row>
    <row r="90" spans="1:12" ht="32.25" customHeight="1" thickBot="1">
      <c r="A90" s="215" t="s">
        <v>33</v>
      </c>
      <c r="B90" s="623" t="s">
        <v>217</v>
      </c>
      <c r="C90" s="465"/>
      <c r="D90" s="465"/>
      <c r="E90" s="465"/>
      <c r="F90" s="465"/>
      <c r="G90" s="465"/>
      <c r="H90" s="465"/>
      <c r="I90" s="465"/>
      <c r="J90" s="465"/>
      <c r="K90" s="465"/>
      <c r="L90" s="465"/>
    </row>
    <row r="91" ht="0.75" customHeight="1"/>
    <row r="92" ht="20.25" customHeight="1">
      <c r="A92" s="220" t="s">
        <v>34</v>
      </c>
    </row>
    <row r="93" spans="1:12" ht="18.75" customHeight="1" thickBot="1">
      <c r="A93" s="221" t="s">
        <v>26</v>
      </c>
      <c r="L93" s="222" t="s">
        <v>35</v>
      </c>
    </row>
    <row r="94" spans="1:13" ht="27.75" customHeight="1">
      <c r="A94" s="624" t="s">
        <v>36</v>
      </c>
      <c r="B94" s="512" t="s">
        <v>44</v>
      </c>
      <c r="C94" s="513"/>
      <c r="D94" s="513"/>
      <c r="E94" s="223"/>
      <c r="F94" s="462" t="s">
        <v>45</v>
      </c>
      <c r="G94" s="462"/>
      <c r="H94" s="462"/>
      <c r="I94" s="512" t="s">
        <v>43</v>
      </c>
      <c r="J94" s="513"/>
      <c r="K94" s="513"/>
      <c r="L94" s="514"/>
      <c r="M94" s="224" t="s">
        <v>0</v>
      </c>
    </row>
    <row r="95" spans="1:13" ht="13.5" customHeight="1">
      <c r="A95" s="625"/>
      <c r="B95" s="466" t="s">
        <v>48</v>
      </c>
      <c r="C95" s="512" t="s">
        <v>42</v>
      </c>
      <c r="D95" s="513"/>
      <c r="E95" s="514"/>
      <c r="F95" s="466" t="s">
        <v>52</v>
      </c>
      <c r="G95" s="512" t="s">
        <v>42</v>
      </c>
      <c r="H95" s="516"/>
      <c r="I95" s="466" t="s">
        <v>52</v>
      </c>
      <c r="J95" s="519" t="s">
        <v>42</v>
      </c>
      <c r="K95" s="520"/>
      <c r="L95" s="521"/>
      <c r="M95" s="225"/>
    </row>
    <row r="96" spans="1:13" ht="79.5" thickBot="1">
      <c r="A96" s="626"/>
      <c r="B96" s="515"/>
      <c r="C96" s="226" t="s">
        <v>49</v>
      </c>
      <c r="D96" s="226" t="s">
        <v>58</v>
      </c>
      <c r="E96" s="226" t="s">
        <v>59</v>
      </c>
      <c r="F96" s="468"/>
      <c r="G96" s="226" t="s">
        <v>57</v>
      </c>
      <c r="H96" s="226" t="s">
        <v>53</v>
      </c>
      <c r="I96" s="468"/>
      <c r="J96" s="226" t="s">
        <v>49</v>
      </c>
      <c r="K96" s="226" t="s">
        <v>50</v>
      </c>
      <c r="L96" s="226" t="s">
        <v>60</v>
      </c>
      <c r="M96" s="227"/>
    </row>
    <row r="97" spans="1:13" ht="15.75">
      <c r="A97" s="226">
        <v>2019</v>
      </c>
      <c r="B97" s="228">
        <f>C97+D97+E97</f>
        <v>136077.7</v>
      </c>
      <c r="C97" s="229">
        <v>111397.2</v>
      </c>
      <c r="D97" s="229">
        <v>24680.5</v>
      </c>
      <c r="E97" s="229"/>
      <c r="F97" s="229"/>
      <c r="G97" s="229"/>
      <c r="H97" s="229"/>
      <c r="I97" s="228">
        <f>J97+K97+L97</f>
        <v>163183.3</v>
      </c>
      <c r="J97" s="229">
        <v>70481.3</v>
      </c>
      <c r="K97" s="229">
        <v>85412</v>
      </c>
      <c r="L97" s="229">
        <v>7290</v>
      </c>
      <c r="M97" s="230">
        <f>B97+F97+I97</f>
        <v>299261</v>
      </c>
    </row>
    <row r="98" spans="1:13" ht="15.75">
      <c r="A98" s="226">
        <v>2020</v>
      </c>
      <c r="B98" s="228">
        <f>C98+D98+E98</f>
        <v>140363.5</v>
      </c>
      <c r="C98" s="229">
        <v>114739.1</v>
      </c>
      <c r="D98" s="229">
        <v>25624.4</v>
      </c>
      <c r="E98" s="229"/>
      <c r="F98" s="229"/>
      <c r="G98" s="229"/>
      <c r="H98" s="229"/>
      <c r="I98" s="228">
        <f>J98+K98+L98</f>
        <v>169710.5</v>
      </c>
      <c r="J98" s="229">
        <v>73300.5</v>
      </c>
      <c r="K98" s="229">
        <v>88828.4</v>
      </c>
      <c r="L98" s="229">
        <v>7581.6</v>
      </c>
      <c r="M98" s="230">
        <f>B98+F98+I98</f>
        <v>310074</v>
      </c>
    </row>
    <row r="99" spans="1:13" ht="15.75">
      <c r="A99" s="226">
        <v>2021</v>
      </c>
      <c r="B99" s="228">
        <f>C99+D99+E99</f>
        <v>140779.80000000002</v>
      </c>
      <c r="C99" s="229">
        <v>114739.1</v>
      </c>
      <c r="D99" s="229">
        <v>26040.7</v>
      </c>
      <c r="E99" s="229"/>
      <c r="F99" s="229"/>
      <c r="G99" s="229"/>
      <c r="H99" s="229"/>
      <c r="I99" s="228">
        <f>J99+K99+L99</f>
        <v>177454.1</v>
      </c>
      <c r="J99" s="229">
        <v>77188</v>
      </c>
      <c r="K99" s="229">
        <v>92381.5</v>
      </c>
      <c r="L99" s="229">
        <v>7884.6</v>
      </c>
      <c r="M99" s="230">
        <f>B99+F99+I99</f>
        <v>318233.9</v>
      </c>
    </row>
    <row r="100" spans="2:12" ht="4.5" customHeight="1"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</row>
    <row r="101" ht="15.75">
      <c r="A101" s="221" t="s">
        <v>37</v>
      </c>
    </row>
    <row r="102" spans="1:4" ht="22.5" customHeight="1" thickBot="1">
      <c r="A102" s="221" t="s">
        <v>26</v>
      </c>
      <c r="B102" s="233"/>
      <c r="C102" s="233"/>
      <c r="D102" s="233"/>
    </row>
    <row r="103" spans="1:10" ht="32.25" thickBot="1">
      <c r="A103" s="624" t="s">
        <v>38</v>
      </c>
      <c r="B103" s="627" t="s">
        <v>39</v>
      </c>
      <c r="C103" s="628"/>
      <c r="D103" s="629"/>
      <c r="E103" s="624" t="s">
        <v>40</v>
      </c>
      <c r="F103" s="234" t="s">
        <v>10</v>
      </c>
      <c r="G103" s="633" t="s">
        <v>11</v>
      </c>
      <c r="H103" s="634"/>
      <c r="I103" s="634"/>
      <c r="J103" s="635"/>
    </row>
    <row r="104" spans="1:10" ht="16.5" thickBot="1">
      <c r="A104" s="626"/>
      <c r="B104" s="630"/>
      <c r="C104" s="631"/>
      <c r="D104" s="632"/>
      <c r="E104" s="626"/>
      <c r="F104" s="235" t="s">
        <v>73</v>
      </c>
      <c r="G104" s="235" t="s">
        <v>74</v>
      </c>
      <c r="H104" s="235" t="s">
        <v>75</v>
      </c>
      <c r="I104" s="235" t="s">
        <v>76</v>
      </c>
      <c r="J104" s="235" t="s">
        <v>77</v>
      </c>
    </row>
    <row r="105" spans="1:10" ht="62.25" customHeight="1">
      <c r="A105" s="118" t="s">
        <v>107</v>
      </c>
      <c r="B105" s="650" t="s">
        <v>134</v>
      </c>
      <c r="C105" s="651"/>
      <c r="D105" s="652"/>
      <c r="E105" s="236" t="s">
        <v>80</v>
      </c>
      <c r="F105" s="236">
        <v>1210</v>
      </c>
      <c r="G105" s="237">
        <v>1210</v>
      </c>
      <c r="H105" s="236">
        <v>1110</v>
      </c>
      <c r="I105" s="236">
        <v>900</v>
      </c>
      <c r="J105" s="236">
        <v>900</v>
      </c>
    </row>
    <row r="106" spans="1:10" ht="15.75">
      <c r="A106" s="119"/>
      <c r="B106" s="512"/>
      <c r="C106" s="513"/>
      <c r="D106" s="514"/>
      <c r="E106" s="226"/>
      <c r="F106" s="226"/>
      <c r="G106" s="238"/>
      <c r="H106" s="226"/>
      <c r="I106" s="226"/>
      <c r="J106" s="226"/>
    </row>
    <row r="109" ht="16.5" thickBot="1"/>
    <row r="110" spans="1:13" ht="27.75" customHeight="1">
      <c r="A110" s="636" t="s">
        <v>36</v>
      </c>
      <c r="B110" s="639" t="s">
        <v>44</v>
      </c>
      <c r="C110" s="640"/>
      <c r="D110" s="640"/>
      <c r="E110" s="241"/>
      <c r="F110" s="641" t="s">
        <v>45</v>
      </c>
      <c r="G110" s="641"/>
      <c r="H110" s="641"/>
      <c r="I110" s="639" t="s">
        <v>43</v>
      </c>
      <c r="J110" s="640"/>
      <c r="K110" s="640"/>
      <c r="L110" s="642"/>
      <c r="M110" s="242" t="s">
        <v>0</v>
      </c>
    </row>
    <row r="111" spans="1:13" ht="13.5" customHeight="1">
      <c r="A111" s="637"/>
      <c r="B111" s="643" t="s">
        <v>48</v>
      </c>
      <c r="C111" s="639" t="s">
        <v>42</v>
      </c>
      <c r="D111" s="640"/>
      <c r="E111" s="642"/>
      <c r="F111" s="643" t="s">
        <v>52</v>
      </c>
      <c r="G111" s="639" t="s">
        <v>42</v>
      </c>
      <c r="H111" s="646"/>
      <c r="I111" s="643" t="s">
        <v>52</v>
      </c>
      <c r="J111" s="647" t="s">
        <v>42</v>
      </c>
      <c r="K111" s="648"/>
      <c r="L111" s="649"/>
      <c r="M111" s="243"/>
    </row>
    <row r="112" spans="1:13" ht="79.5" thickBot="1">
      <c r="A112" s="638"/>
      <c r="B112" s="644"/>
      <c r="C112" s="244" t="s">
        <v>49</v>
      </c>
      <c r="D112" s="244" t="s">
        <v>58</v>
      </c>
      <c r="E112" s="244" t="s">
        <v>59</v>
      </c>
      <c r="F112" s="645"/>
      <c r="G112" s="244" t="s">
        <v>57</v>
      </c>
      <c r="H112" s="244" t="s">
        <v>53</v>
      </c>
      <c r="I112" s="645"/>
      <c r="J112" s="244" t="s">
        <v>49</v>
      </c>
      <c r="K112" s="244" t="s">
        <v>50</v>
      </c>
      <c r="L112" s="244" t="s">
        <v>60</v>
      </c>
      <c r="M112" s="245"/>
    </row>
    <row r="113" spans="1:13" ht="15.75">
      <c r="A113" s="244">
        <v>2019</v>
      </c>
      <c r="B113" s="246">
        <f>B19+B45+B71+B97</f>
        <v>335460.8</v>
      </c>
      <c r="C113" s="246">
        <f aca="true" t="shared" si="0" ref="C113:L113">C19+C45+C71+C97</f>
        <v>190914.2</v>
      </c>
      <c r="D113" s="246">
        <f t="shared" si="0"/>
        <v>144546.6</v>
      </c>
      <c r="E113" s="246"/>
      <c r="F113" s="246"/>
      <c r="G113" s="246"/>
      <c r="H113" s="246"/>
      <c r="I113" s="246">
        <f t="shared" si="0"/>
        <v>612476.2</v>
      </c>
      <c r="J113" s="246">
        <f t="shared" si="0"/>
        <v>100442.3</v>
      </c>
      <c r="K113" s="246">
        <f t="shared" si="0"/>
        <v>503243.89999999997</v>
      </c>
      <c r="L113" s="246">
        <f t="shared" si="0"/>
        <v>8790</v>
      </c>
      <c r="M113" s="340">
        <f>B113+F113+I113</f>
        <v>947937</v>
      </c>
    </row>
    <row r="114" spans="1:13" ht="15.75">
      <c r="A114" s="244">
        <v>2020</v>
      </c>
      <c r="B114" s="246">
        <f aca="true" t="shared" si="1" ref="B114:D115">B20+B46+B72+B98</f>
        <v>346716.5</v>
      </c>
      <c r="C114" s="246">
        <f t="shared" si="1"/>
        <v>196641.6</v>
      </c>
      <c r="D114" s="246">
        <f t="shared" si="1"/>
        <v>150074.9</v>
      </c>
      <c r="E114" s="246"/>
      <c r="F114" s="246"/>
      <c r="G114" s="246"/>
      <c r="H114" s="246"/>
      <c r="I114" s="246">
        <f>I20+I46+I72+I98</f>
        <v>636975.1</v>
      </c>
      <c r="J114" s="246">
        <f>J20+J46+J72+J98</f>
        <v>104459.9</v>
      </c>
      <c r="K114" s="246">
        <f>K20+K46+K72+K98</f>
        <v>523373.6</v>
      </c>
      <c r="L114" s="246">
        <f>L20+L46+L72+L98</f>
        <v>9141.6</v>
      </c>
      <c r="M114" s="340">
        <f>B114+F114+I114</f>
        <v>983691.6</v>
      </c>
    </row>
    <row r="115" spans="1:13" ht="15.75">
      <c r="A115" s="244">
        <v>2021</v>
      </c>
      <c r="B115" s="246">
        <f t="shared" si="1"/>
        <v>349154.80000000005</v>
      </c>
      <c r="C115" s="246">
        <f t="shared" si="1"/>
        <v>196641.6</v>
      </c>
      <c r="D115" s="246">
        <f t="shared" si="1"/>
        <v>152513.2</v>
      </c>
      <c r="E115" s="246"/>
      <c r="F115" s="246"/>
      <c r="G115" s="246"/>
      <c r="H115" s="246"/>
      <c r="I115" s="246">
        <f>I21+I47+I73+I99</f>
        <v>663815</v>
      </c>
      <c r="J115" s="246">
        <f>J21+J47+J73+J99</f>
        <v>110000</v>
      </c>
      <c r="K115" s="246">
        <f>K21+K47+K73+K99</f>
        <v>544308</v>
      </c>
      <c r="L115" s="246">
        <f>L21+L47+L73+L99</f>
        <v>9507</v>
      </c>
      <c r="M115" s="340">
        <f>B115+F115+I115</f>
        <v>1012969.8</v>
      </c>
    </row>
    <row r="116" ht="15.75">
      <c r="M116" s="232"/>
    </row>
    <row r="117" spans="2:13" ht="15.75">
      <c r="B117" s="239"/>
      <c r="C117" s="239"/>
      <c r="D117" s="239"/>
      <c r="E117" s="239"/>
      <c r="I117" s="239"/>
      <c r="J117" s="239"/>
      <c r="K117" s="239"/>
      <c r="L117" s="239"/>
      <c r="M117" s="358"/>
    </row>
    <row r="118" spans="2:13" ht="15.75">
      <c r="B118" s="240"/>
      <c r="C118" s="240"/>
      <c r="D118" s="240"/>
      <c r="E118" s="240"/>
      <c r="I118" s="240"/>
      <c r="J118" s="240"/>
      <c r="K118" s="240"/>
      <c r="L118" s="240"/>
      <c r="M118" s="240"/>
    </row>
    <row r="119" spans="2:12" ht="15.75">
      <c r="B119" s="239"/>
      <c r="C119" s="239"/>
      <c r="D119" s="239"/>
      <c r="E119" s="239"/>
      <c r="I119" s="239"/>
      <c r="J119" s="239"/>
      <c r="K119" s="239"/>
      <c r="L119" s="239"/>
    </row>
    <row r="120" spans="2:13" ht="15.75">
      <c r="B120" s="240"/>
      <c r="C120" s="240"/>
      <c r="D120" s="240"/>
      <c r="I120" s="240"/>
      <c r="J120" s="240"/>
      <c r="K120" s="240"/>
      <c r="L120" s="240"/>
      <c r="M120" s="240"/>
    </row>
    <row r="122" spans="2:13" ht="15.75">
      <c r="B122" s="240"/>
      <c r="C122" s="240"/>
      <c r="D122" s="240"/>
      <c r="I122" s="240"/>
      <c r="J122" s="240"/>
      <c r="K122" s="240"/>
      <c r="L122" s="240"/>
      <c r="M122" s="240"/>
    </row>
  </sheetData>
  <sheetProtection/>
  <mergeCells count="117">
    <mergeCell ref="B81:D81"/>
    <mergeCell ref="B105:D105"/>
    <mergeCell ref="B106:D106"/>
    <mergeCell ref="B27:D27"/>
    <mergeCell ref="B28:D28"/>
    <mergeCell ref="B29:D29"/>
    <mergeCell ref="B53:D53"/>
    <mergeCell ref="B54:D54"/>
    <mergeCell ref="B55:D55"/>
    <mergeCell ref="B79:D79"/>
    <mergeCell ref="B80:D80"/>
    <mergeCell ref="B84:L84"/>
    <mergeCell ref="B85:L85"/>
    <mergeCell ref="B86:L86"/>
    <mergeCell ref="B87:L87"/>
    <mergeCell ref="C88:D88"/>
    <mergeCell ref="F88:I88"/>
    <mergeCell ref="J88:L88"/>
    <mergeCell ref="I69:I70"/>
    <mergeCell ref="J69:L69"/>
    <mergeCell ref="B58:L58"/>
    <mergeCell ref="B59:L59"/>
    <mergeCell ref="B60:L60"/>
    <mergeCell ref="B61:L61"/>
    <mergeCell ref="A110:A112"/>
    <mergeCell ref="B110:D110"/>
    <mergeCell ref="F110:H110"/>
    <mergeCell ref="I110:L110"/>
    <mergeCell ref="B111:B112"/>
    <mergeCell ref="C111:E111"/>
    <mergeCell ref="F111:F112"/>
    <mergeCell ref="G111:H111"/>
    <mergeCell ref="I111:I112"/>
    <mergeCell ref="J111:L111"/>
    <mergeCell ref="I95:I96"/>
    <mergeCell ref="J95:L95"/>
    <mergeCell ref="A103:A104"/>
    <mergeCell ref="B103:D104"/>
    <mergeCell ref="E103:E104"/>
    <mergeCell ref="G103:J103"/>
    <mergeCell ref="B89:L89"/>
    <mergeCell ref="B90:L90"/>
    <mergeCell ref="A94:A96"/>
    <mergeCell ref="B94:D94"/>
    <mergeCell ref="F94:H94"/>
    <mergeCell ref="I94:L94"/>
    <mergeCell ref="B95:B96"/>
    <mergeCell ref="C95:E95"/>
    <mergeCell ref="F95:F96"/>
    <mergeCell ref="G95:H95"/>
    <mergeCell ref="A77:A78"/>
    <mergeCell ref="B77:D78"/>
    <mergeCell ref="E77:E78"/>
    <mergeCell ref="G77:J77"/>
    <mergeCell ref="B63:L63"/>
    <mergeCell ref="B64:L64"/>
    <mergeCell ref="A68:A70"/>
    <mergeCell ref="B68:D68"/>
    <mergeCell ref="F68:H68"/>
    <mergeCell ref="I68:L68"/>
    <mergeCell ref="B69:B70"/>
    <mergeCell ref="C69:E69"/>
    <mergeCell ref="F69:F70"/>
    <mergeCell ref="G69:H69"/>
    <mergeCell ref="C62:D62"/>
    <mergeCell ref="F62:I62"/>
    <mergeCell ref="J62:L62"/>
    <mergeCell ref="I43:I44"/>
    <mergeCell ref="J43:L43"/>
    <mergeCell ref="A51:A52"/>
    <mergeCell ref="B51:D52"/>
    <mergeCell ref="E51:E52"/>
    <mergeCell ref="G51:J51"/>
    <mergeCell ref="B37:L37"/>
    <mergeCell ref="B38:L38"/>
    <mergeCell ref="A42:A44"/>
    <mergeCell ref="B42:D42"/>
    <mergeCell ref="F42:H42"/>
    <mergeCell ref="I42:L42"/>
    <mergeCell ref="B43:B44"/>
    <mergeCell ref="C43:E43"/>
    <mergeCell ref="F43:F44"/>
    <mergeCell ref="G43:H43"/>
    <mergeCell ref="B33:L33"/>
    <mergeCell ref="B34:L34"/>
    <mergeCell ref="B35:L35"/>
    <mergeCell ref="C36:D36"/>
    <mergeCell ref="F36:I36"/>
    <mergeCell ref="J36:L36"/>
    <mergeCell ref="J17:L17"/>
    <mergeCell ref="A25:A26"/>
    <mergeCell ref="B25:D26"/>
    <mergeCell ref="E25:E26"/>
    <mergeCell ref="G25:J25"/>
    <mergeCell ref="B32:L32"/>
    <mergeCell ref="B12:L12"/>
    <mergeCell ref="A16:A18"/>
    <mergeCell ref="B16:D16"/>
    <mergeCell ref="F16:H16"/>
    <mergeCell ref="I16:L16"/>
    <mergeCell ref="B17:B18"/>
    <mergeCell ref="C17:E17"/>
    <mergeCell ref="F17:F18"/>
    <mergeCell ref="G17:H17"/>
    <mergeCell ref="I17:I18"/>
    <mergeCell ref="B8:L8"/>
    <mergeCell ref="B9:L9"/>
    <mergeCell ref="C10:D10"/>
    <mergeCell ref="F10:I10"/>
    <mergeCell ref="J10:L10"/>
    <mergeCell ref="B11:L11"/>
    <mergeCell ref="H1:M1"/>
    <mergeCell ref="H2:M2"/>
    <mergeCell ref="H3:M3"/>
    <mergeCell ref="A4:M4"/>
    <mergeCell ref="B6:L6"/>
    <mergeCell ref="B7:L7"/>
  </mergeCells>
  <printOptions/>
  <pageMargins left="0.984251968503937" right="0.3937007874015748" top="0.1968503937007874" bottom="0.3937007874015748" header="0.31496062992125984" footer="0.11811023622047245"/>
  <pageSetup fitToHeight="0" horizontalDpi="600" verticalDpi="600" orientation="landscape" paperSize="9" scale="74" r:id="rId1"/>
  <headerFooter>
    <oddFooter>&amp;R&amp;"Arial,курсив"&amp;8&amp;A  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2"/>
  <sheetViews>
    <sheetView zoomScale="60" zoomScaleNormal="60" zoomScalePageLayoutView="85" workbookViewId="0" topLeftCell="A4">
      <pane xSplit="4" ySplit="5" topLeftCell="E39" activePane="bottomRight" state="frozen"/>
      <selection pane="topLeft" activeCell="B42" sqref="B42:D42"/>
      <selection pane="topRight" activeCell="B42" sqref="B42:D42"/>
      <selection pane="bottomLeft" activeCell="B42" sqref="B42:D42"/>
      <selection pane="bottomRight" activeCell="C26" sqref="C26:E26"/>
    </sheetView>
  </sheetViews>
  <sheetFormatPr defaultColWidth="9.140625" defaultRowHeight="12.75"/>
  <cols>
    <col min="1" max="1" width="5.28125" style="128" customWidth="1"/>
    <col min="2" max="2" width="4.7109375" style="128" customWidth="1"/>
    <col min="3" max="3" width="40.140625" style="128" customWidth="1"/>
    <col min="4" max="4" width="11.421875" style="128" hidden="1" customWidth="1"/>
    <col min="5" max="5" width="18.421875" style="128" customWidth="1"/>
    <col min="6" max="6" width="10.7109375" style="128" customWidth="1"/>
    <col min="7" max="7" width="15.28125" style="128" customWidth="1"/>
    <col min="8" max="8" width="14.28125" style="128" customWidth="1"/>
    <col min="9" max="9" width="7.8515625" style="128" customWidth="1"/>
    <col min="10" max="10" width="8.00390625" style="128" customWidth="1"/>
    <col min="11" max="11" width="7.8515625" style="128" customWidth="1"/>
    <col min="12" max="12" width="8.140625" style="128" customWidth="1"/>
    <col min="13" max="13" width="8.00390625" style="128" customWidth="1"/>
    <col min="14" max="14" width="9.00390625" style="128" bestFit="1" customWidth="1"/>
    <col min="15" max="15" width="9.140625" style="128" customWidth="1"/>
    <col min="16" max="16" width="9.57421875" style="128" customWidth="1"/>
    <col min="17" max="17" width="13.421875" style="128" bestFit="1" customWidth="1"/>
    <col min="18" max="196" width="9.140625" style="128" customWidth="1"/>
    <col min="197" max="197" width="51.00390625" style="128" customWidth="1"/>
    <col min="198" max="198" width="0" style="128" hidden="1" customWidth="1"/>
    <col min="199" max="199" width="10.421875" style="128" customWidth="1"/>
    <col min="200" max="200" width="7.00390625" style="128" customWidth="1"/>
    <col min="201" max="201" width="8.28125" style="128" customWidth="1"/>
    <col min="202" max="202" width="7.7109375" style="128" customWidth="1"/>
    <col min="203" max="203" width="8.00390625" style="128" customWidth="1"/>
    <col min="204" max="204" width="8.140625" style="128" customWidth="1"/>
    <col min="205" max="205" width="7.421875" style="128" customWidth="1"/>
    <col min="206" max="206" width="8.140625" style="128" customWidth="1"/>
    <col min="207" max="207" width="7.7109375" style="128" customWidth="1"/>
    <col min="208" max="208" width="8.421875" style="128" customWidth="1"/>
    <col min="209" max="210" width="7.7109375" style="128" customWidth="1"/>
    <col min="211" max="211" width="7.8515625" style="128" customWidth="1"/>
    <col min="212" max="212" width="7.28125" style="128" customWidth="1"/>
    <col min="213" max="213" width="8.57421875" style="128" customWidth="1"/>
    <col min="214" max="214" width="7.8515625" style="128" customWidth="1"/>
    <col min="215" max="215" width="7.57421875" style="128" customWidth="1"/>
    <col min="216" max="217" width="7.8515625" style="128" customWidth="1"/>
    <col min="218" max="218" width="7.28125" style="128" customWidth="1"/>
    <col min="219" max="219" width="8.00390625" style="128" customWidth="1"/>
    <col min="220" max="220" width="6.8515625" style="128" customWidth="1"/>
    <col min="221" max="16384" width="9.140625" style="128" customWidth="1"/>
  </cols>
  <sheetData>
    <row r="1" spans="1:17" ht="30.75" customHeight="1">
      <c r="A1" s="654" t="s">
        <v>61</v>
      </c>
      <c r="B1" s="655"/>
      <c r="C1" s="655"/>
      <c r="D1" s="150"/>
      <c r="E1" s="150"/>
      <c r="F1" s="150"/>
      <c r="G1" s="150"/>
      <c r="H1" s="150"/>
      <c r="I1" s="150"/>
      <c r="J1" s="150"/>
      <c r="K1" s="656" t="s">
        <v>289</v>
      </c>
      <c r="L1" s="656"/>
      <c r="M1" s="656"/>
      <c r="N1" s="656"/>
      <c r="O1" s="656"/>
      <c r="P1" s="656"/>
      <c r="Q1" s="656"/>
    </row>
    <row r="2" spans="1:17" ht="17.25" customHeight="1">
      <c r="A2" s="350"/>
      <c r="B2" s="23"/>
      <c r="C2" s="23"/>
      <c r="D2" s="150"/>
      <c r="E2" s="150"/>
      <c r="F2" s="150"/>
      <c r="G2" s="150"/>
      <c r="H2" s="150"/>
      <c r="I2" s="150"/>
      <c r="J2" s="150"/>
      <c r="K2" s="656" t="s">
        <v>66</v>
      </c>
      <c r="L2" s="656"/>
      <c r="M2" s="656"/>
      <c r="N2" s="656"/>
      <c r="O2" s="656"/>
      <c r="P2" s="656"/>
      <c r="Q2" s="656"/>
    </row>
    <row r="3" spans="1:17" ht="17.25" customHeight="1">
      <c r="A3" s="350"/>
      <c r="B3" s="23"/>
      <c r="C3" s="23"/>
      <c r="D3" s="150"/>
      <c r="E3" s="150"/>
      <c r="F3" s="150"/>
      <c r="G3" s="150"/>
      <c r="H3" s="150"/>
      <c r="I3" s="150"/>
      <c r="J3" s="150"/>
      <c r="K3" s="656" t="s">
        <v>67</v>
      </c>
      <c r="L3" s="656"/>
      <c r="M3" s="656"/>
      <c r="N3" s="656"/>
      <c r="O3" s="656"/>
      <c r="P3" s="656"/>
      <c r="Q3" s="656"/>
    </row>
    <row r="4" spans="3:17" ht="12.75" customHeight="1">
      <c r="C4" s="150"/>
      <c r="D4" s="150"/>
      <c r="E4" s="150"/>
      <c r="F4" s="150"/>
      <c r="G4" s="150"/>
      <c r="H4" s="150"/>
      <c r="I4" s="150"/>
      <c r="J4" s="150"/>
      <c r="K4" s="351"/>
      <c r="L4" s="351"/>
      <c r="M4" s="351"/>
      <c r="N4" s="351"/>
      <c r="O4" s="351"/>
      <c r="P4" s="351"/>
      <c r="Q4" s="351"/>
    </row>
    <row r="5" spans="1:17" ht="15.75">
      <c r="A5" s="525" t="s">
        <v>290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</row>
    <row r="6" spans="1:17" s="24" customFormat="1" ht="15.75">
      <c r="A6" s="657" t="s">
        <v>291</v>
      </c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</row>
    <row r="7" spans="1:17" ht="15.75">
      <c r="A7" s="149"/>
      <c r="B7" s="148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147"/>
    </row>
    <row r="8" spans="1:17" ht="99.75">
      <c r="A8" s="146" t="s">
        <v>1</v>
      </c>
      <c r="B8" s="146" t="s">
        <v>2</v>
      </c>
      <c r="C8" s="145" t="s">
        <v>4</v>
      </c>
      <c r="D8" s="145" t="s">
        <v>292</v>
      </c>
      <c r="E8" s="144" t="s">
        <v>293</v>
      </c>
      <c r="F8" s="144" t="s">
        <v>294</v>
      </c>
      <c r="G8" s="143" t="s">
        <v>295</v>
      </c>
      <c r="H8" s="143" t="s">
        <v>296</v>
      </c>
      <c r="I8" s="143" t="s">
        <v>297</v>
      </c>
      <c r="J8" s="143" t="s">
        <v>298</v>
      </c>
      <c r="K8" s="143" t="s">
        <v>299</v>
      </c>
      <c r="L8" s="143" t="s">
        <v>300</v>
      </c>
      <c r="M8" s="143" t="s">
        <v>301</v>
      </c>
      <c r="N8" s="143" t="s">
        <v>302</v>
      </c>
      <c r="O8" s="143" t="s">
        <v>303</v>
      </c>
      <c r="P8" s="143" t="s">
        <v>304</v>
      </c>
      <c r="Q8" s="144" t="s">
        <v>0</v>
      </c>
    </row>
    <row r="9" spans="1:17" ht="15.75">
      <c r="A9" s="151"/>
      <c r="B9" s="152"/>
      <c r="C9" s="142"/>
      <c r="D9" s="135"/>
      <c r="E9" s="135"/>
      <c r="F9" s="135"/>
      <c r="G9" s="141">
        <v>21</v>
      </c>
      <c r="H9" s="141">
        <v>22</v>
      </c>
      <c r="I9" s="141">
        <v>24</v>
      </c>
      <c r="J9" s="141">
        <v>25</v>
      </c>
      <c r="K9" s="141">
        <v>26</v>
      </c>
      <c r="L9" s="141">
        <v>27</v>
      </c>
      <c r="M9" s="141">
        <v>28</v>
      </c>
      <c r="N9" s="141">
        <v>31</v>
      </c>
      <c r="O9" s="141">
        <v>32</v>
      </c>
      <c r="P9" s="141">
        <v>33</v>
      </c>
      <c r="Q9" s="153"/>
    </row>
    <row r="10" spans="1:17" ht="31.5">
      <c r="A10" s="151">
        <v>1</v>
      </c>
      <c r="B10" s="139"/>
      <c r="C10" s="142" t="s">
        <v>305</v>
      </c>
      <c r="D10" s="135"/>
      <c r="E10" s="140"/>
      <c r="F10" s="161">
        <f aca="true" t="shared" si="0" ref="F10:P10">SUM(F11:F20)</f>
        <v>413.5</v>
      </c>
      <c r="G10" s="154">
        <f t="shared" si="0"/>
        <v>63658.49999999999</v>
      </c>
      <c r="H10" s="154">
        <f t="shared" si="0"/>
        <v>19287.7</v>
      </c>
      <c r="I10" s="154">
        <f t="shared" si="0"/>
        <v>0</v>
      </c>
      <c r="J10" s="138">
        <f t="shared" si="0"/>
        <v>0</v>
      </c>
      <c r="K10" s="138">
        <f t="shared" si="0"/>
        <v>0</v>
      </c>
      <c r="L10" s="138">
        <f t="shared" si="0"/>
        <v>0</v>
      </c>
      <c r="M10" s="138">
        <f t="shared" si="0"/>
        <v>0</v>
      </c>
      <c r="N10" s="138">
        <f t="shared" si="0"/>
        <v>0</v>
      </c>
      <c r="O10" s="138">
        <f t="shared" si="0"/>
        <v>0</v>
      </c>
      <c r="P10" s="138">
        <f t="shared" si="0"/>
        <v>0</v>
      </c>
      <c r="Q10" s="154">
        <f aca="true" t="shared" si="1" ref="Q10:Q28">G10+H10+I10+J10+K10+L10+M10+N10+O10+P10</f>
        <v>82946.2</v>
      </c>
    </row>
    <row r="11" spans="1:17" ht="31.5">
      <c r="A11" s="151">
        <v>1</v>
      </c>
      <c r="B11" s="139">
        <v>1</v>
      </c>
      <c r="C11" s="155" t="s">
        <v>13</v>
      </c>
      <c r="D11" s="127" t="e">
        <f>SUM(D12:D47)</f>
        <v>#REF!</v>
      </c>
      <c r="E11" s="133" t="s">
        <v>87</v>
      </c>
      <c r="F11" s="158">
        <v>11</v>
      </c>
      <c r="G11" s="137">
        <v>5323.4</v>
      </c>
      <c r="H11" s="137">
        <v>2923.9</v>
      </c>
      <c r="I11" s="162"/>
      <c r="J11" s="162"/>
      <c r="K11" s="162"/>
      <c r="L11" s="162"/>
      <c r="M11" s="162"/>
      <c r="N11" s="162"/>
      <c r="O11" s="162"/>
      <c r="P11" s="162"/>
      <c r="Q11" s="154">
        <f t="shared" si="1"/>
        <v>8247.3</v>
      </c>
    </row>
    <row r="12" spans="1:17" ht="31.5">
      <c r="A12" s="151">
        <v>1</v>
      </c>
      <c r="B12" s="139">
        <v>2</v>
      </c>
      <c r="C12" s="116" t="s">
        <v>14</v>
      </c>
      <c r="D12" s="132" t="e">
        <f>#REF!+#REF!+#REF!+#REF!+#REF!+#REF!+#REF!</f>
        <v>#REF!</v>
      </c>
      <c r="E12" s="133" t="s">
        <v>88</v>
      </c>
      <c r="F12" s="158">
        <v>10</v>
      </c>
      <c r="G12" s="137">
        <v>4357.8</v>
      </c>
      <c r="H12" s="137">
        <v>923.2</v>
      </c>
      <c r="I12" s="137"/>
      <c r="J12" s="137"/>
      <c r="K12" s="137"/>
      <c r="L12" s="137"/>
      <c r="M12" s="137"/>
      <c r="N12" s="137"/>
      <c r="O12" s="137"/>
      <c r="P12" s="137"/>
      <c r="Q12" s="154">
        <f t="shared" si="1"/>
        <v>5281</v>
      </c>
    </row>
    <row r="13" spans="1:17" ht="15.75">
      <c r="A13" s="151">
        <v>1</v>
      </c>
      <c r="B13" s="139">
        <v>3</v>
      </c>
      <c r="C13" s="116" t="s">
        <v>394</v>
      </c>
      <c r="D13" s="132" t="e">
        <f>#REF!+#REF!+#REF!+#REF!+#REF!+#REF!+#REF!</f>
        <v>#REF!</v>
      </c>
      <c r="E13" s="133" t="s">
        <v>481</v>
      </c>
      <c r="F13" s="158">
        <v>8</v>
      </c>
      <c r="G13" s="137">
        <v>3443.8</v>
      </c>
      <c r="H13" s="137">
        <v>3597</v>
      </c>
      <c r="I13" s="137"/>
      <c r="J13" s="137"/>
      <c r="K13" s="137"/>
      <c r="L13" s="137"/>
      <c r="M13" s="137"/>
      <c r="N13" s="137"/>
      <c r="O13" s="137"/>
      <c r="P13" s="137"/>
      <c r="Q13" s="154">
        <f t="shared" si="1"/>
        <v>7040.8</v>
      </c>
    </row>
    <row r="14" spans="1:17" ht="31.5">
      <c r="A14" s="151">
        <v>1</v>
      </c>
      <c r="B14" s="139">
        <v>4</v>
      </c>
      <c r="C14" s="116" t="s">
        <v>15</v>
      </c>
      <c r="D14" s="132" t="e">
        <f>#REF!+#REF!</f>
        <v>#REF!</v>
      </c>
      <c r="E14" s="133" t="s">
        <v>95</v>
      </c>
      <c r="F14" s="158">
        <v>4</v>
      </c>
      <c r="G14" s="137">
        <v>1953.8</v>
      </c>
      <c r="H14" s="137">
        <v>324</v>
      </c>
      <c r="I14" s="137"/>
      <c r="J14" s="137"/>
      <c r="K14" s="137"/>
      <c r="L14" s="137"/>
      <c r="M14" s="137"/>
      <c r="N14" s="137"/>
      <c r="O14" s="137"/>
      <c r="P14" s="137"/>
      <c r="Q14" s="154">
        <f t="shared" si="1"/>
        <v>2277.8</v>
      </c>
    </row>
    <row r="15" spans="1:17" ht="63">
      <c r="A15" s="151">
        <v>1</v>
      </c>
      <c r="B15" s="139">
        <v>5</v>
      </c>
      <c r="C15" s="134" t="s">
        <v>16</v>
      </c>
      <c r="D15" s="132"/>
      <c r="E15" s="133" t="s">
        <v>154</v>
      </c>
      <c r="F15" s="158">
        <v>4</v>
      </c>
      <c r="G15" s="137">
        <v>5040.3</v>
      </c>
      <c r="H15" s="137">
        <v>762.6</v>
      </c>
      <c r="I15" s="137"/>
      <c r="J15" s="137"/>
      <c r="K15" s="137"/>
      <c r="L15" s="137"/>
      <c r="M15" s="137"/>
      <c r="N15" s="137"/>
      <c r="O15" s="137"/>
      <c r="P15" s="137"/>
      <c r="Q15" s="154">
        <f t="shared" si="1"/>
        <v>5802.900000000001</v>
      </c>
    </row>
    <row r="16" spans="1:17" ht="47.25">
      <c r="A16" s="151">
        <v>1</v>
      </c>
      <c r="B16" s="139">
        <v>6</v>
      </c>
      <c r="C16" s="134" t="s">
        <v>331</v>
      </c>
      <c r="D16" s="132"/>
      <c r="E16" s="133" t="s">
        <v>144</v>
      </c>
      <c r="F16" s="158">
        <v>6</v>
      </c>
      <c r="G16" s="137">
        <v>2062.6</v>
      </c>
      <c r="H16" s="137">
        <v>960.9</v>
      </c>
      <c r="I16" s="137"/>
      <c r="J16" s="137"/>
      <c r="K16" s="137"/>
      <c r="L16" s="137"/>
      <c r="M16" s="137"/>
      <c r="N16" s="137"/>
      <c r="O16" s="137"/>
      <c r="P16" s="137"/>
      <c r="Q16" s="154">
        <f t="shared" si="1"/>
        <v>3023.5</v>
      </c>
    </row>
    <row r="17" spans="1:17" ht="47.25">
      <c r="A17" s="151">
        <v>1</v>
      </c>
      <c r="B17" s="139">
        <v>7</v>
      </c>
      <c r="C17" s="134" t="s">
        <v>342</v>
      </c>
      <c r="D17" s="132"/>
      <c r="E17" s="133" t="s">
        <v>90</v>
      </c>
      <c r="F17" s="158">
        <v>10</v>
      </c>
      <c r="G17" s="137">
        <v>4203.5</v>
      </c>
      <c r="H17" s="137">
        <v>884.8</v>
      </c>
      <c r="I17" s="137"/>
      <c r="J17" s="137"/>
      <c r="K17" s="137"/>
      <c r="L17" s="137"/>
      <c r="M17" s="137"/>
      <c r="N17" s="137"/>
      <c r="O17" s="137"/>
      <c r="P17" s="137"/>
      <c r="Q17" s="154">
        <f t="shared" si="1"/>
        <v>5088.3</v>
      </c>
    </row>
    <row r="18" spans="1:17" ht="31.5">
      <c r="A18" s="151">
        <v>1</v>
      </c>
      <c r="B18" s="139">
        <v>8</v>
      </c>
      <c r="C18" s="134" t="s">
        <v>91</v>
      </c>
      <c r="D18" s="132"/>
      <c r="E18" s="133" t="s">
        <v>313</v>
      </c>
      <c r="F18" s="158">
        <v>237</v>
      </c>
      <c r="G18" s="137">
        <v>21260.1</v>
      </c>
      <c r="H18" s="137">
        <v>7015.499999999999</v>
      </c>
      <c r="I18" s="137"/>
      <c r="J18" s="137"/>
      <c r="K18" s="137"/>
      <c r="L18" s="137"/>
      <c r="M18" s="137"/>
      <c r="N18" s="137"/>
      <c r="O18" s="137"/>
      <c r="P18" s="137"/>
      <c r="Q18" s="154">
        <f t="shared" si="1"/>
        <v>28275.6</v>
      </c>
    </row>
    <row r="19" spans="1:17" ht="31.5">
      <c r="A19" s="151">
        <v>1</v>
      </c>
      <c r="B19" s="139">
        <v>9</v>
      </c>
      <c r="C19" s="134" t="s">
        <v>133</v>
      </c>
      <c r="D19" s="132"/>
      <c r="E19" s="133" t="s">
        <v>94</v>
      </c>
      <c r="F19" s="158">
        <v>4</v>
      </c>
      <c r="G19" s="137">
        <v>1510.2</v>
      </c>
      <c r="H19" s="137">
        <v>376.4</v>
      </c>
      <c r="I19" s="137"/>
      <c r="J19" s="137"/>
      <c r="K19" s="137"/>
      <c r="L19" s="137"/>
      <c r="M19" s="137"/>
      <c r="N19" s="137"/>
      <c r="O19" s="137"/>
      <c r="P19" s="137"/>
      <c r="Q19" s="154">
        <f t="shared" si="1"/>
        <v>1886.6</v>
      </c>
    </row>
    <row r="20" spans="1:17" ht="31.5">
      <c r="A20" s="151">
        <v>1</v>
      </c>
      <c r="B20" s="139">
        <v>10</v>
      </c>
      <c r="C20" s="134" t="s">
        <v>280</v>
      </c>
      <c r="D20" s="132"/>
      <c r="E20" s="133" t="s">
        <v>288</v>
      </c>
      <c r="F20" s="158">
        <v>119.5</v>
      </c>
      <c r="G20" s="137">
        <v>14503</v>
      </c>
      <c r="H20" s="137">
        <v>1519.4</v>
      </c>
      <c r="I20" s="137"/>
      <c r="J20" s="137"/>
      <c r="K20" s="137"/>
      <c r="L20" s="137"/>
      <c r="M20" s="137"/>
      <c r="N20" s="137"/>
      <c r="O20" s="137"/>
      <c r="P20" s="137"/>
      <c r="Q20" s="154">
        <f t="shared" si="1"/>
        <v>16022.4</v>
      </c>
    </row>
    <row r="21" spans="1:17" ht="15.75">
      <c r="A21" s="151">
        <v>2</v>
      </c>
      <c r="B21" s="151"/>
      <c r="C21" s="156" t="s">
        <v>243</v>
      </c>
      <c r="D21" s="132"/>
      <c r="E21" s="133"/>
      <c r="F21" s="161">
        <f aca="true" t="shared" si="2" ref="F21:P21">SUM(F22:F28)</f>
        <v>7335.25</v>
      </c>
      <c r="G21" s="138">
        <f t="shared" si="2"/>
        <v>95489.9</v>
      </c>
      <c r="H21" s="138">
        <f t="shared" si="2"/>
        <v>709710.3</v>
      </c>
      <c r="I21" s="138">
        <f t="shared" si="2"/>
        <v>0</v>
      </c>
      <c r="J21" s="138">
        <f t="shared" si="2"/>
        <v>0</v>
      </c>
      <c r="K21" s="138">
        <f t="shared" si="2"/>
        <v>0</v>
      </c>
      <c r="L21" s="138">
        <f t="shared" si="2"/>
        <v>0</v>
      </c>
      <c r="M21" s="138">
        <f t="shared" si="2"/>
        <v>0</v>
      </c>
      <c r="N21" s="138">
        <f t="shared" si="2"/>
        <v>2900</v>
      </c>
      <c r="O21" s="138">
        <f t="shared" si="2"/>
        <v>0</v>
      </c>
      <c r="P21" s="138">
        <f t="shared" si="2"/>
        <v>0</v>
      </c>
      <c r="Q21" s="138">
        <f t="shared" si="1"/>
        <v>808100.2000000001</v>
      </c>
    </row>
    <row r="22" spans="1:17" ht="78.75">
      <c r="A22" s="151">
        <v>2</v>
      </c>
      <c r="B22" s="360">
        <v>1</v>
      </c>
      <c r="C22" s="361" t="s">
        <v>165</v>
      </c>
      <c r="D22" s="132"/>
      <c r="E22" s="362" t="s">
        <v>244</v>
      </c>
      <c r="F22" s="363">
        <v>6757</v>
      </c>
      <c r="G22" s="137"/>
      <c r="H22" s="137">
        <v>420599.2</v>
      </c>
      <c r="I22" s="137"/>
      <c r="J22" s="137"/>
      <c r="K22" s="137"/>
      <c r="L22" s="137"/>
      <c r="M22" s="137"/>
      <c r="N22" s="137"/>
      <c r="O22" s="137"/>
      <c r="P22" s="137"/>
      <c r="Q22" s="154">
        <f t="shared" si="1"/>
        <v>420599.2</v>
      </c>
    </row>
    <row r="23" spans="1:17" ht="31.5">
      <c r="A23" s="151">
        <v>2</v>
      </c>
      <c r="B23" s="360">
        <v>2</v>
      </c>
      <c r="C23" s="364" t="s">
        <v>246</v>
      </c>
      <c r="D23" s="132"/>
      <c r="E23" s="371" t="s">
        <v>488</v>
      </c>
      <c r="F23" s="363">
        <v>16</v>
      </c>
      <c r="G23" s="137">
        <v>1877.4</v>
      </c>
      <c r="H23" s="137">
        <f>174701.6</f>
        <v>174701.6</v>
      </c>
      <c r="I23" s="137"/>
      <c r="J23" s="137"/>
      <c r="K23" s="137"/>
      <c r="L23" s="137"/>
      <c r="M23" s="137"/>
      <c r="N23" s="137"/>
      <c r="O23" s="137"/>
      <c r="P23" s="137"/>
      <c r="Q23" s="154">
        <f t="shared" si="1"/>
        <v>176579</v>
      </c>
    </row>
    <row r="24" spans="1:17" ht="47.25">
      <c r="A24" s="151">
        <v>2</v>
      </c>
      <c r="B24" s="360">
        <v>3</v>
      </c>
      <c r="C24" s="361" t="s">
        <v>99</v>
      </c>
      <c r="D24" s="132"/>
      <c r="E24" s="371" t="s">
        <v>487</v>
      </c>
      <c r="F24" s="363">
        <v>83</v>
      </c>
      <c r="G24" s="137">
        <v>13788.7</v>
      </c>
      <c r="H24" s="137">
        <v>28339.2</v>
      </c>
      <c r="I24" s="137"/>
      <c r="J24" s="137"/>
      <c r="K24" s="137"/>
      <c r="L24" s="137"/>
      <c r="M24" s="137"/>
      <c r="N24" s="137"/>
      <c r="O24" s="137"/>
      <c r="P24" s="137"/>
      <c r="Q24" s="154">
        <f t="shared" si="1"/>
        <v>42127.9</v>
      </c>
    </row>
    <row r="25" spans="1:17" ht="47.25">
      <c r="A25" s="151">
        <v>2</v>
      </c>
      <c r="B25" s="360">
        <v>4</v>
      </c>
      <c r="C25" s="361" t="s">
        <v>411</v>
      </c>
      <c r="D25" s="132"/>
      <c r="E25" s="371" t="s">
        <v>486</v>
      </c>
      <c r="F25" s="363">
        <v>275</v>
      </c>
      <c r="G25" s="137">
        <v>38690.8</v>
      </c>
      <c r="H25" s="137">
        <f>50742.9-3000</f>
        <v>47742.9</v>
      </c>
      <c r="I25" s="137"/>
      <c r="J25" s="137"/>
      <c r="K25" s="137"/>
      <c r="L25" s="137"/>
      <c r="M25" s="137"/>
      <c r="N25" s="137"/>
      <c r="O25" s="137"/>
      <c r="P25" s="137"/>
      <c r="Q25" s="154">
        <f t="shared" si="1"/>
        <v>86433.70000000001</v>
      </c>
    </row>
    <row r="26" spans="1:17" ht="47.25">
      <c r="A26" s="151">
        <v>2</v>
      </c>
      <c r="B26" s="360">
        <v>5</v>
      </c>
      <c r="C26" s="361" t="s">
        <v>524</v>
      </c>
      <c r="D26" s="132"/>
      <c r="E26" s="371" t="s">
        <v>412</v>
      </c>
      <c r="F26" s="363"/>
      <c r="G26" s="137"/>
      <c r="H26" s="137">
        <v>3000</v>
      </c>
      <c r="I26" s="137"/>
      <c r="J26" s="137"/>
      <c r="K26" s="137"/>
      <c r="L26" s="137"/>
      <c r="M26" s="137"/>
      <c r="N26" s="137"/>
      <c r="O26" s="137"/>
      <c r="P26" s="137"/>
      <c r="Q26" s="154">
        <f t="shared" si="1"/>
        <v>3000</v>
      </c>
    </row>
    <row r="27" spans="1:17" ht="94.5">
      <c r="A27" s="151">
        <v>2</v>
      </c>
      <c r="B27" s="360">
        <v>6</v>
      </c>
      <c r="C27" s="364" t="s">
        <v>82</v>
      </c>
      <c r="D27" s="132"/>
      <c r="E27" s="362" t="s">
        <v>483</v>
      </c>
      <c r="F27" s="363">
        <v>132.75</v>
      </c>
      <c r="G27" s="137">
        <v>35591.1</v>
      </c>
      <c r="H27" s="137">
        <v>32138.6</v>
      </c>
      <c r="I27" s="137"/>
      <c r="J27" s="137"/>
      <c r="K27" s="137"/>
      <c r="L27" s="137"/>
      <c r="M27" s="137"/>
      <c r="N27" s="137">
        <v>2900</v>
      </c>
      <c r="O27" s="137"/>
      <c r="P27" s="137"/>
      <c r="Q27" s="154">
        <f t="shared" si="1"/>
        <v>70629.7</v>
      </c>
    </row>
    <row r="28" spans="1:17" ht="78.75">
      <c r="A28" s="151">
        <v>2</v>
      </c>
      <c r="B28" s="360">
        <v>7</v>
      </c>
      <c r="C28" s="365" t="s">
        <v>485</v>
      </c>
      <c r="D28" s="132"/>
      <c r="E28" s="372" t="s">
        <v>484</v>
      </c>
      <c r="F28" s="363">
        <v>71.5</v>
      </c>
      <c r="G28" s="137">
        <v>5541.900000000001</v>
      </c>
      <c r="H28" s="137">
        <v>3188.8</v>
      </c>
      <c r="I28" s="137"/>
      <c r="J28" s="137"/>
      <c r="K28" s="137"/>
      <c r="L28" s="137"/>
      <c r="M28" s="137"/>
      <c r="N28" s="137"/>
      <c r="O28" s="137"/>
      <c r="P28" s="137"/>
      <c r="Q28" s="154">
        <f t="shared" si="1"/>
        <v>8730.7</v>
      </c>
    </row>
    <row r="29" spans="1:17" ht="31.5">
      <c r="A29" s="151">
        <v>3</v>
      </c>
      <c r="B29" s="151"/>
      <c r="C29" s="136" t="s">
        <v>482</v>
      </c>
      <c r="D29" s="132"/>
      <c r="E29" s="133"/>
      <c r="F29" s="162">
        <f aca="true" t="shared" si="3" ref="F29:Q29">SUM(F30:F42)</f>
        <v>3407.5</v>
      </c>
      <c r="G29" s="162">
        <f t="shared" si="3"/>
        <v>300848.7</v>
      </c>
      <c r="H29" s="162">
        <f t="shared" si="3"/>
        <v>905336.7000000001</v>
      </c>
      <c r="I29" s="162">
        <f t="shared" si="3"/>
        <v>0</v>
      </c>
      <c r="J29" s="162">
        <f t="shared" si="3"/>
        <v>0</v>
      </c>
      <c r="K29" s="162">
        <f t="shared" si="3"/>
        <v>0</v>
      </c>
      <c r="L29" s="162">
        <f t="shared" si="3"/>
        <v>0</v>
      </c>
      <c r="M29" s="162">
        <f t="shared" si="3"/>
        <v>0</v>
      </c>
      <c r="N29" s="162">
        <f t="shared" si="3"/>
        <v>0</v>
      </c>
      <c r="O29" s="162">
        <f t="shared" si="3"/>
        <v>0</v>
      </c>
      <c r="P29" s="162">
        <f t="shared" si="3"/>
        <v>0</v>
      </c>
      <c r="Q29" s="162">
        <f t="shared" si="3"/>
        <v>1206185.4</v>
      </c>
    </row>
    <row r="30" spans="1:17" ht="78.75">
      <c r="A30" s="151">
        <v>3</v>
      </c>
      <c r="B30" s="360">
        <v>1</v>
      </c>
      <c r="C30" s="364" t="s">
        <v>123</v>
      </c>
      <c r="D30" s="132"/>
      <c r="E30" s="362" t="s">
        <v>493</v>
      </c>
      <c r="F30" s="386">
        <f>13+554</f>
        <v>567</v>
      </c>
      <c r="G30" s="137">
        <v>56244.5</v>
      </c>
      <c r="H30" s="137">
        <v>5022.3</v>
      </c>
      <c r="I30" s="137"/>
      <c r="J30" s="137"/>
      <c r="K30" s="137"/>
      <c r="L30" s="137"/>
      <c r="M30" s="137"/>
      <c r="N30" s="137"/>
      <c r="O30" s="137"/>
      <c r="P30" s="137"/>
      <c r="Q30" s="154">
        <f aca="true" t="shared" si="4" ref="Q30:Q42">G30+H30+I30+J30+K30+L30+M30+N30+O30+P30</f>
        <v>61266.8</v>
      </c>
    </row>
    <row r="31" spans="1:17" ht="63.75">
      <c r="A31" s="151">
        <v>3</v>
      </c>
      <c r="B31" s="360">
        <v>2</v>
      </c>
      <c r="C31" s="364" t="s">
        <v>478</v>
      </c>
      <c r="D31" s="132"/>
      <c r="E31" s="359" t="s">
        <v>496</v>
      </c>
      <c r="F31" s="386">
        <v>92.5</v>
      </c>
      <c r="G31" s="137">
        <v>8313.1</v>
      </c>
      <c r="H31" s="137">
        <v>1836</v>
      </c>
      <c r="I31" s="137"/>
      <c r="J31" s="137"/>
      <c r="K31" s="137"/>
      <c r="L31" s="137"/>
      <c r="M31" s="137"/>
      <c r="N31" s="137"/>
      <c r="O31" s="137"/>
      <c r="P31" s="137"/>
      <c r="Q31" s="154">
        <f t="shared" si="4"/>
        <v>10149.1</v>
      </c>
    </row>
    <row r="32" spans="1:17" ht="47.25">
      <c r="A32" s="151">
        <v>3</v>
      </c>
      <c r="B32" s="360">
        <v>3</v>
      </c>
      <c r="C32" s="361" t="s">
        <v>436</v>
      </c>
      <c r="D32" s="132"/>
      <c r="E32" s="362" t="s">
        <v>257</v>
      </c>
      <c r="F32" s="386"/>
      <c r="G32" s="137"/>
      <c r="H32" s="137">
        <v>12100</v>
      </c>
      <c r="I32" s="137"/>
      <c r="J32" s="137"/>
      <c r="K32" s="137"/>
      <c r="L32" s="137"/>
      <c r="M32" s="137"/>
      <c r="N32" s="137"/>
      <c r="O32" s="137"/>
      <c r="P32" s="137"/>
      <c r="Q32" s="154">
        <f t="shared" si="4"/>
        <v>12100</v>
      </c>
    </row>
    <row r="33" spans="1:17" ht="63">
      <c r="A33" s="151">
        <v>3</v>
      </c>
      <c r="B33" s="360">
        <v>4</v>
      </c>
      <c r="C33" s="364" t="s">
        <v>414</v>
      </c>
      <c r="D33" s="132"/>
      <c r="E33" s="362" t="s">
        <v>494</v>
      </c>
      <c r="F33" s="386">
        <v>119</v>
      </c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54">
        <f t="shared" si="4"/>
        <v>0</v>
      </c>
    </row>
    <row r="34" spans="1:17" ht="47.25">
      <c r="A34" s="151">
        <v>3</v>
      </c>
      <c r="B34" s="360">
        <v>5</v>
      </c>
      <c r="C34" s="366" t="s">
        <v>437</v>
      </c>
      <c r="D34" s="132"/>
      <c r="E34" s="362" t="s">
        <v>495</v>
      </c>
      <c r="F34" s="386">
        <v>389</v>
      </c>
      <c r="G34" s="137">
        <v>41272</v>
      </c>
      <c r="H34" s="137">
        <v>25024.40000000001</v>
      </c>
      <c r="I34" s="137"/>
      <c r="J34" s="137"/>
      <c r="K34" s="137"/>
      <c r="L34" s="137"/>
      <c r="M34" s="137"/>
      <c r="N34" s="137"/>
      <c r="O34" s="137"/>
      <c r="P34" s="137"/>
      <c r="Q34" s="154">
        <f t="shared" si="4"/>
        <v>66296.40000000001</v>
      </c>
    </row>
    <row r="35" spans="1:17" ht="78.75">
      <c r="A35" s="151">
        <v>3</v>
      </c>
      <c r="B35" s="360">
        <v>6</v>
      </c>
      <c r="C35" s="361" t="s">
        <v>438</v>
      </c>
      <c r="D35" s="132"/>
      <c r="E35" s="362" t="s">
        <v>501</v>
      </c>
      <c r="F35" s="386">
        <v>753.5</v>
      </c>
      <c r="G35" s="137">
        <v>43335.6</v>
      </c>
      <c r="H35" s="137">
        <v>43229.8</v>
      </c>
      <c r="I35" s="137"/>
      <c r="J35" s="137"/>
      <c r="K35" s="137"/>
      <c r="L35" s="137"/>
      <c r="M35" s="137"/>
      <c r="N35" s="137"/>
      <c r="O35" s="137"/>
      <c r="P35" s="137"/>
      <c r="Q35" s="154">
        <f t="shared" si="4"/>
        <v>86565.4</v>
      </c>
    </row>
    <row r="36" spans="1:17" ht="47.25">
      <c r="A36" s="151">
        <v>3</v>
      </c>
      <c r="B36" s="360">
        <v>7</v>
      </c>
      <c r="C36" s="361" t="s">
        <v>439</v>
      </c>
      <c r="D36" s="132"/>
      <c r="E36" s="362" t="s">
        <v>492</v>
      </c>
      <c r="F36" s="386">
        <v>988.75</v>
      </c>
      <c r="G36" s="137">
        <v>87447</v>
      </c>
      <c r="H36" s="137">
        <v>56943.4</v>
      </c>
      <c r="I36" s="137"/>
      <c r="J36" s="137"/>
      <c r="K36" s="137"/>
      <c r="L36" s="137"/>
      <c r="M36" s="137"/>
      <c r="N36" s="137"/>
      <c r="O36" s="137"/>
      <c r="P36" s="137"/>
      <c r="Q36" s="341">
        <f t="shared" si="4"/>
        <v>144390.4</v>
      </c>
    </row>
    <row r="37" spans="1:17" ht="94.5">
      <c r="A37" s="151">
        <v>3</v>
      </c>
      <c r="B37" s="360">
        <v>8</v>
      </c>
      <c r="C37" s="364" t="s">
        <v>440</v>
      </c>
      <c r="D37" s="132"/>
      <c r="E37" s="386" t="s">
        <v>502</v>
      </c>
      <c r="F37" s="386"/>
      <c r="G37" s="137"/>
      <c r="H37" s="137">
        <f>682240.3-96068.5</f>
        <v>586171.8</v>
      </c>
      <c r="I37" s="137"/>
      <c r="J37" s="137"/>
      <c r="K37" s="137"/>
      <c r="L37" s="137"/>
      <c r="M37" s="137"/>
      <c r="N37" s="137"/>
      <c r="O37" s="137"/>
      <c r="P37" s="137"/>
      <c r="Q37" s="154">
        <f t="shared" si="4"/>
        <v>586171.8</v>
      </c>
    </row>
    <row r="38" spans="1:17" ht="157.5">
      <c r="A38" s="151">
        <v>3</v>
      </c>
      <c r="B38" s="360">
        <v>9</v>
      </c>
      <c r="C38" s="364" t="s">
        <v>479</v>
      </c>
      <c r="D38" s="132"/>
      <c r="E38" s="362" t="s">
        <v>497</v>
      </c>
      <c r="F38" s="386"/>
      <c r="G38" s="137"/>
      <c r="H38" s="137">
        <v>69400</v>
      </c>
      <c r="I38" s="137"/>
      <c r="J38" s="137"/>
      <c r="K38" s="137"/>
      <c r="L38" s="137"/>
      <c r="M38" s="137"/>
      <c r="N38" s="137"/>
      <c r="O38" s="137"/>
      <c r="P38" s="137"/>
      <c r="Q38" s="154">
        <f t="shared" si="4"/>
        <v>69400</v>
      </c>
    </row>
    <row r="39" spans="1:17" ht="63">
      <c r="A39" s="151">
        <v>3</v>
      </c>
      <c r="B39" s="360">
        <v>10</v>
      </c>
      <c r="C39" s="361" t="s">
        <v>117</v>
      </c>
      <c r="D39" s="132"/>
      <c r="E39" s="362" t="s">
        <v>150</v>
      </c>
      <c r="F39" s="406">
        <v>497.75</v>
      </c>
      <c r="G39" s="137">
        <v>64236.5</v>
      </c>
      <c r="H39" s="137">
        <v>6409</v>
      </c>
      <c r="I39" s="137"/>
      <c r="J39" s="137"/>
      <c r="K39" s="137"/>
      <c r="L39" s="137"/>
      <c r="M39" s="137"/>
      <c r="N39" s="137"/>
      <c r="O39" s="137"/>
      <c r="P39" s="137"/>
      <c r="Q39" s="154">
        <f t="shared" si="4"/>
        <v>70645.5</v>
      </c>
    </row>
    <row r="40" spans="1:17" ht="78.75">
      <c r="A40" s="151">
        <v>3</v>
      </c>
      <c r="B40" s="360">
        <v>11</v>
      </c>
      <c r="C40" s="364" t="s">
        <v>383</v>
      </c>
      <c r="D40" s="132"/>
      <c r="E40" s="362" t="s">
        <v>498</v>
      </c>
      <c r="F40" s="386"/>
      <c r="G40" s="137"/>
      <c r="H40" s="137">
        <v>28600</v>
      </c>
      <c r="I40" s="137"/>
      <c r="J40" s="137"/>
      <c r="K40" s="137"/>
      <c r="L40" s="137"/>
      <c r="M40" s="137"/>
      <c r="N40" s="137"/>
      <c r="O40" s="137"/>
      <c r="P40" s="137"/>
      <c r="Q40" s="154">
        <f t="shared" si="4"/>
        <v>28600</v>
      </c>
    </row>
    <row r="41" spans="1:17" ht="78.75">
      <c r="A41" s="151">
        <v>3</v>
      </c>
      <c r="B41" s="360">
        <v>12</v>
      </c>
      <c r="C41" s="364" t="s">
        <v>118</v>
      </c>
      <c r="D41" s="132"/>
      <c r="E41" s="362" t="s">
        <v>498</v>
      </c>
      <c r="F41" s="386"/>
      <c r="G41" s="137"/>
      <c r="H41" s="137">
        <v>2700</v>
      </c>
      <c r="I41" s="137"/>
      <c r="J41" s="137"/>
      <c r="K41" s="137"/>
      <c r="L41" s="137"/>
      <c r="M41" s="137"/>
      <c r="N41" s="137"/>
      <c r="O41" s="137"/>
      <c r="P41" s="137"/>
      <c r="Q41" s="154">
        <f t="shared" si="4"/>
        <v>2700</v>
      </c>
    </row>
    <row r="42" spans="1:17" ht="94.5">
      <c r="A42" s="151">
        <v>3</v>
      </c>
      <c r="B42" s="360">
        <v>13</v>
      </c>
      <c r="C42" s="364" t="s">
        <v>119</v>
      </c>
      <c r="D42" s="132"/>
      <c r="E42" s="362" t="s">
        <v>499</v>
      </c>
      <c r="F42" s="386"/>
      <c r="G42" s="137"/>
      <c r="H42" s="137">
        <v>67900</v>
      </c>
      <c r="I42" s="137"/>
      <c r="J42" s="137"/>
      <c r="K42" s="137"/>
      <c r="L42" s="137"/>
      <c r="M42" s="137"/>
      <c r="N42" s="137"/>
      <c r="O42" s="137"/>
      <c r="P42" s="137"/>
      <c r="Q42" s="154">
        <f t="shared" si="4"/>
        <v>67900</v>
      </c>
    </row>
    <row r="43" spans="1:17" ht="47.25">
      <c r="A43" s="367">
        <v>4</v>
      </c>
      <c r="B43" s="360"/>
      <c r="C43" s="368" t="s">
        <v>268</v>
      </c>
      <c r="D43" s="132"/>
      <c r="E43" s="133"/>
      <c r="F43" s="163">
        <f>SUM(F44:F47)</f>
        <v>2182.6</v>
      </c>
      <c r="G43" s="162">
        <f>SUM(G44:G47)</f>
        <v>190914.2</v>
      </c>
      <c r="H43" s="162">
        <f>SUM(H44:H47)</f>
        <v>144546.6</v>
      </c>
      <c r="I43" s="137"/>
      <c r="J43" s="137"/>
      <c r="K43" s="137"/>
      <c r="L43" s="137"/>
      <c r="M43" s="137"/>
      <c r="N43" s="162"/>
      <c r="O43" s="137"/>
      <c r="P43" s="137"/>
      <c r="Q43" s="162">
        <f>SUM(Q44:Q47)</f>
        <v>335460.8</v>
      </c>
    </row>
    <row r="44" spans="1:17" ht="47.25">
      <c r="A44" s="367">
        <v>4</v>
      </c>
      <c r="B44" s="360">
        <v>1</v>
      </c>
      <c r="C44" s="364" t="s">
        <v>159</v>
      </c>
      <c r="D44" s="132"/>
      <c r="E44" s="133" t="s">
        <v>481</v>
      </c>
      <c r="F44" s="137">
        <v>6</v>
      </c>
      <c r="G44" s="137">
        <v>31749.399999999998</v>
      </c>
      <c r="H44" s="137"/>
      <c r="I44" s="137"/>
      <c r="J44" s="137"/>
      <c r="K44" s="137"/>
      <c r="L44" s="137"/>
      <c r="M44" s="137"/>
      <c r="N44" s="137"/>
      <c r="O44" s="137"/>
      <c r="P44" s="137"/>
      <c r="Q44" s="154">
        <f>SUM(G44:P44)</f>
        <v>31749.399999999998</v>
      </c>
    </row>
    <row r="45" spans="1:17" ht="31.5">
      <c r="A45" s="367">
        <v>4</v>
      </c>
      <c r="B45" s="360">
        <v>2</v>
      </c>
      <c r="C45" s="364" t="s">
        <v>109</v>
      </c>
      <c r="D45" s="132"/>
      <c r="E45" s="133" t="s">
        <v>489</v>
      </c>
      <c r="F45" s="137">
        <v>1052.3</v>
      </c>
      <c r="G45" s="137"/>
      <c r="H45" s="137">
        <v>90000</v>
      </c>
      <c r="I45" s="137"/>
      <c r="J45" s="137"/>
      <c r="K45" s="137"/>
      <c r="L45" s="137"/>
      <c r="M45" s="137"/>
      <c r="N45" s="137"/>
      <c r="O45" s="137"/>
      <c r="P45" s="137"/>
      <c r="Q45" s="154">
        <f>G45+H45+I45+J45+K45+L45+M45+N45+O45+P45</f>
        <v>90000</v>
      </c>
    </row>
    <row r="46" spans="1:17" ht="31.5">
      <c r="A46" s="367">
        <v>4</v>
      </c>
      <c r="B46" s="360">
        <v>3</v>
      </c>
      <c r="C46" s="364" t="s">
        <v>110</v>
      </c>
      <c r="D46" s="132"/>
      <c r="E46" s="133" t="s">
        <v>490</v>
      </c>
      <c r="F46" s="137">
        <v>609.3</v>
      </c>
      <c r="G46" s="137">
        <v>47767.6</v>
      </c>
      <c r="H46" s="137">
        <v>29866.1</v>
      </c>
      <c r="I46" s="137"/>
      <c r="J46" s="137"/>
      <c r="K46" s="137"/>
      <c r="L46" s="137"/>
      <c r="M46" s="137"/>
      <c r="N46" s="137"/>
      <c r="O46" s="137"/>
      <c r="P46" s="137"/>
      <c r="Q46" s="154">
        <f>G46+H46+I46+J46+K46+L46+M46+N46+O46+P46</f>
        <v>77633.7</v>
      </c>
    </row>
    <row r="47" spans="1:17" ht="47.25">
      <c r="A47" s="367">
        <v>4</v>
      </c>
      <c r="B47" s="360">
        <v>4</v>
      </c>
      <c r="C47" s="364" t="s">
        <v>111</v>
      </c>
      <c r="D47" s="132"/>
      <c r="E47" s="133" t="s">
        <v>491</v>
      </c>
      <c r="F47" s="137">
        <v>515</v>
      </c>
      <c r="G47" s="137">
        <v>111397.2</v>
      </c>
      <c r="H47" s="137">
        <v>24680.5</v>
      </c>
      <c r="I47" s="137"/>
      <c r="J47" s="137"/>
      <c r="K47" s="137"/>
      <c r="L47" s="137"/>
      <c r="M47" s="137"/>
      <c r="N47" s="137"/>
      <c r="O47" s="137"/>
      <c r="P47" s="137"/>
      <c r="Q47" s="154">
        <f>G47+H47+I47+J47+K47+L47+M47+N47+O47+P47</f>
        <v>136077.7</v>
      </c>
    </row>
    <row r="48" spans="1:17" ht="15.75">
      <c r="A48" s="135"/>
      <c r="B48" s="135"/>
      <c r="C48" s="407" t="s">
        <v>281</v>
      </c>
      <c r="D48" s="127" t="e">
        <f>SUM(#REF!)</f>
        <v>#REF!</v>
      </c>
      <c r="E48" s="162"/>
      <c r="F48" s="163">
        <f aca="true" t="shared" si="5" ref="F48:Q48">SUM(F10,F21,F29,F43)</f>
        <v>13338.85</v>
      </c>
      <c r="G48" s="162">
        <f t="shared" si="5"/>
        <v>650911.3</v>
      </c>
      <c r="H48" s="162">
        <f t="shared" si="5"/>
        <v>1778881.3000000003</v>
      </c>
      <c r="I48" s="162">
        <f t="shared" si="5"/>
        <v>0</v>
      </c>
      <c r="J48" s="162">
        <f t="shared" si="5"/>
        <v>0</v>
      </c>
      <c r="K48" s="162">
        <f t="shared" si="5"/>
        <v>0</v>
      </c>
      <c r="L48" s="162">
        <f t="shared" si="5"/>
        <v>0</v>
      </c>
      <c r="M48" s="162">
        <f t="shared" si="5"/>
        <v>0</v>
      </c>
      <c r="N48" s="162">
        <f t="shared" si="5"/>
        <v>2900</v>
      </c>
      <c r="O48" s="162">
        <f t="shared" si="5"/>
        <v>0</v>
      </c>
      <c r="P48" s="162">
        <f t="shared" si="5"/>
        <v>0</v>
      </c>
      <c r="Q48" s="162">
        <f t="shared" si="5"/>
        <v>2432692.5999999996</v>
      </c>
    </row>
    <row r="49" spans="1:17" ht="31.5" customHeight="1" hidden="1">
      <c r="A49" s="367"/>
      <c r="B49" s="369"/>
      <c r="C49" s="370" t="s">
        <v>273</v>
      </c>
      <c r="D49" s="127"/>
      <c r="E49" s="157"/>
      <c r="F49" s="163">
        <f aca="true" t="shared" si="6" ref="F49:Q49">F10+F21+F29+F43</f>
        <v>13338.85</v>
      </c>
      <c r="G49" s="162">
        <f t="shared" si="6"/>
        <v>650911.3</v>
      </c>
      <c r="H49" s="162">
        <f t="shared" si="6"/>
        <v>1778881.3000000003</v>
      </c>
      <c r="I49" s="162">
        <f t="shared" si="6"/>
        <v>0</v>
      </c>
      <c r="J49" s="162">
        <f t="shared" si="6"/>
        <v>0</v>
      </c>
      <c r="K49" s="162">
        <f t="shared" si="6"/>
        <v>0</v>
      </c>
      <c r="L49" s="162">
        <f t="shared" si="6"/>
        <v>0</v>
      </c>
      <c r="M49" s="162">
        <f t="shared" si="6"/>
        <v>0</v>
      </c>
      <c r="N49" s="162">
        <f t="shared" si="6"/>
        <v>2900</v>
      </c>
      <c r="O49" s="162">
        <f t="shared" si="6"/>
        <v>0</v>
      </c>
      <c r="P49" s="162">
        <f t="shared" si="6"/>
        <v>0</v>
      </c>
      <c r="Q49" s="162">
        <f t="shared" si="6"/>
        <v>2432692.5999999996</v>
      </c>
    </row>
    <row r="50" spans="6:17" ht="15.75" customHeight="1" hidden="1"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6:17" ht="15.75"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3:6" ht="15.75">
      <c r="C52" s="29" t="s">
        <v>46</v>
      </c>
      <c r="D52" s="29"/>
      <c r="E52" s="29"/>
      <c r="F52" s="29"/>
    </row>
    <row r="53" spans="3:16" ht="15.75" customHeight="1">
      <c r="C53" s="29" t="s">
        <v>306</v>
      </c>
      <c r="D53" s="29"/>
      <c r="E53" s="29"/>
      <c r="F53" s="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</row>
    <row r="54" spans="3:6" ht="15.75" customHeight="1">
      <c r="C54" s="24"/>
      <c r="D54" s="24"/>
      <c r="E54" s="24"/>
      <c r="F54" s="24"/>
    </row>
    <row r="55" spans="3:14" ht="15.75">
      <c r="C55" s="29" t="s">
        <v>307</v>
      </c>
      <c r="D55" s="29"/>
      <c r="E55" s="29"/>
      <c r="F55" s="29"/>
      <c r="M55" s="129"/>
      <c r="N55" s="129"/>
    </row>
    <row r="56" spans="3:6" ht="15.75">
      <c r="C56" s="29" t="s">
        <v>47</v>
      </c>
      <c r="D56" s="29"/>
      <c r="E56" s="29"/>
      <c r="F56" s="29"/>
    </row>
    <row r="58" spans="7:8" ht="15.75" customHeight="1">
      <c r="G58" s="130"/>
      <c r="H58" s="130"/>
    </row>
    <row r="59" spans="7:8" ht="15.75" customHeight="1">
      <c r="G59" s="129"/>
      <c r="H59" s="129"/>
    </row>
    <row r="60" spans="6:8" ht="15.75">
      <c r="F60" s="129"/>
      <c r="G60" s="129"/>
      <c r="H60" s="129"/>
    </row>
    <row r="61" spans="6:8" ht="15.75">
      <c r="F61" s="129"/>
      <c r="G61" s="164"/>
      <c r="H61" s="164"/>
    </row>
    <row r="62" spans="6:8" ht="15.75">
      <c r="F62" s="129"/>
      <c r="G62" s="129"/>
      <c r="H62" s="129"/>
    </row>
    <row r="64" ht="15.75" customHeight="1"/>
    <row r="65" ht="15.75" customHeight="1"/>
  </sheetData>
  <sheetProtection/>
  <mergeCells count="7">
    <mergeCell ref="C7:P7"/>
    <mergeCell ref="A1:C1"/>
    <mergeCell ref="K1:Q1"/>
    <mergeCell ref="K2:Q2"/>
    <mergeCell ref="K3:Q3"/>
    <mergeCell ref="A5:Q5"/>
    <mergeCell ref="A6:Q6"/>
  </mergeCells>
  <printOptions/>
  <pageMargins left="0.5905511811023623" right="0.3937007874015748" top="0.1968503937007874" bottom="0.3937007874015748" header="0.31496062992125984" footer="0.03937007874015748"/>
  <pageSetup fitToHeight="0" fitToWidth="1" horizontalDpi="600" verticalDpi="600" orientation="landscape" paperSize="9" scale="74" r:id="rId1"/>
  <headerFooter>
    <oddFooter>&amp;R&amp;"Arial,курсив"&amp;8&amp;A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0"/>
  <sheetViews>
    <sheetView zoomScalePageLayoutView="85" workbookViewId="0" topLeftCell="A7">
      <pane xSplit="6" ySplit="4" topLeftCell="G21" activePane="bottomRight" state="frozen"/>
      <selection pane="topLeft" activeCell="B42" sqref="B42:D42"/>
      <selection pane="topRight" activeCell="B42" sqref="B42:D42"/>
      <selection pane="bottomLeft" activeCell="B42" sqref="B42:D42"/>
      <selection pane="bottomRight" activeCell="C28" sqref="C28:E28"/>
    </sheetView>
  </sheetViews>
  <sheetFormatPr defaultColWidth="9.140625" defaultRowHeight="12.75"/>
  <cols>
    <col min="1" max="2" width="5.28125" style="128" customWidth="1"/>
    <col min="3" max="3" width="40.140625" style="128" customWidth="1"/>
    <col min="4" max="4" width="11.421875" style="128" hidden="1" customWidth="1"/>
    <col min="5" max="5" width="22.28125" style="128" customWidth="1"/>
    <col min="6" max="6" width="10.7109375" style="128" customWidth="1"/>
    <col min="7" max="7" width="19.57421875" style="128" customWidth="1"/>
    <col min="8" max="8" width="13.7109375" style="128" customWidth="1"/>
    <col min="9" max="9" width="7.8515625" style="128" customWidth="1"/>
    <col min="10" max="10" width="8.00390625" style="128" customWidth="1"/>
    <col min="11" max="11" width="7.8515625" style="128" customWidth="1"/>
    <col min="12" max="12" width="8.140625" style="128" customWidth="1"/>
    <col min="13" max="13" width="8.00390625" style="128" customWidth="1"/>
    <col min="14" max="14" width="10.421875" style="128" customWidth="1"/>
    <col min="15" max="15" width="9.140625" style="128" customWidth="1"/>
    <col min="16" max="16" width="9.57421875" style="128" customWidth="1"/>
    <col min="17" max="17" width="12.421875" style="131" customWidth="1"/>
    <col min="18" max="210" width="9.140625" style="128" customWidth="1"/>
    <col min="211" max="211" width="51.00390625" style="128" customWidth="1"/>
    <col min="212" max="212" width="0" style="128" hidden="1" customWidth="1"/>
    <col min="213" max="213" width="10.421875" style="128" customWidth="1"/>
    <col min="214" max="214" width="7.00390625" style="128" customWidth="1"/>
    <col min="215" max="215" width="8.28125" style="128" customWidth="1"/>
    <col min="216" max="216" width="7.7109375" style="128" customWidth="1"/>
    <col min="217" max="217" width="8.00390625" style="128" customWidth="1"/>
    <col min="218" max="218" width="8.140625" style="128" customWidth="1"/>
    <col min="219" max="219" width="7.421875" style="128" customWidth="1"/>
    <col min="220" max="220" width="8.140625" style="128" customWidth="1"/>
    <col min="221" max="221" width="7.7109375" style="128" customWidth="1"/>
    <col min="222" max="222" width="8.421875" style="128" customWidth="1"/>
    <col min="223" max="224" width="7.7109375" style="128" customWidth="1"/>
    <col min="225" max="225" width="7.8515625" style="128" customWidth="1"/>
    <col min="226" max="226" width="7.28125" style="128" customWidth="1"/>
    <col min="227" max="227" width="8.57421875" style="128" customWidth="1"/>
    <col min="228" max="228" width="7.8515625" style="128" customWidth="1"/>
    <col min="229" max="229" width="7.57421875" style="128" customWidth="1"/>
    <col min="230" max="231" width="7.8515625" style="128" customWidth="1"/>
    <col min="232" max="232" width="7.28125" style="128" customWidth="1"/>
    <col min="233" max="233" width="8.00390625" style="128" customWidth="1"/>
    <col min="234" max="234" width="6.8515625" style="128" customWidth="1"/>
    <col min="235" max="16384" width="9.140625" style="128" customWidth="1"/>
  </cols>
  <sheetData>
    <row r="1" spans="1:17" ht="49.5" customHeight="1">
      <c r="A1" s="659" t="s">
        <v>308</v>
      </c>
      <c r="B1" s="660"/>
      <c r="C1" s="660"/>
      <c r="D1" s="150"/>
      <c r="E1" s="150"/>
      <c r="F1" s="150"/>
      <c r="G1" s="150"/>
      <c r="H1" s="150"/>
      <c r="I1" s="150"/>
      <c r="J1" s="150"/>
      <c r="K1" s="656" t="s">
        <v>309</v>
      </c>
      <c r="L1" s="656"/>
      <c r="M1" s="656"/>
      <c r="N1" s="656"/>
      <c r="O1" s="656"/>
      <c r="P1" s="656"/>
      <c r="Q1" s="656"/>
    </row>
    <row r="2" spans="1:17" ht="18" customHeight="1">
      <c r="A2" s="352"/>
      <c r="B2" s="378"/>
      <c r="C2" s="378"/>
      <c r="D2" s="150"/>
      <c r="E2" s="150"/>
      <c r="F2" s="150"/>
      <c r="G2" s="150"/>
      <c r="H2" s="150"/>
      <c r="I2" s="150"/>
      <c r="J2" s="150"/>
      <c r="K2" s="656" t="s">
        <v>66</v>
      </c>
      <c r="L2" s="656"/>
      <c r="M2" s="656"/>
      <c r="N2" s="656"/>
      <c r="O2" s="656"/>
      <c r="P2" s="656"/>
      <c r="Q2" s="656"/>
    </row>
    <row r="3" spans="1:17" ht="19.5" customHeight="1">
      <c r="A3" s="352"/>
      <c r="B3" s="378"/>
      <c r="C3" s="378"/>
      <c r="D3" s="150"/>
      <c r="E3" s="150"/>
      <c r="F3" s="150"/>
      <c r="G3" s="150"/>
      <c r="H3" s="150"/>
      <c r="I3" s="150"/>
      <c r="J3" s="150"/>
      <c r="K3" s="656" t="s">
        <v>67</v>
      </c>
      <c r="L3" s="656"/>
      <c r="M3" s="656"/>
      <c r="N3" s="656"/>
      <c r="O3" s="656"/>
      <c r="P3" s="656"/>
      <c r="Q3" s="656"/>
    </row>
    <row r="4" spans="3:17" ht="13.5" customHeight="1">
      <c r="C4" s="150"/>
      <c r="D4" s="150"/>
      <c r="E4" s="150"/>
      <c r="F4" s="150"/>
      <c r="G4" s="150"/>
      <c r="H4" s="150"/>
      <c r="I4" s="150"/>
      <c r="J4" s="150"/>
      <c r="K4" s="351"/>
      <c r="L4" s="351"/>
      <c r="M4" s="351"/>
      <c r="N4" s="351"/>
      <c r="O4" s="351"/>
      <c r="P4" s="351"/>
      <c r="Q4" s="185"/>
    </row>
    <row r="5" spans="1:17" ht="17.25" customHeight="1">
      <c r="A5" s="525" t="s">
        <v>310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</row>
    <row r="6" spans="1:17" ht="15" customHeight="1">
      <c r="A6" s="525" t="s">
        <v>311</v>
      </c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</row>
    <row r="7" spans="1:17" s="24" customFormat="1" ht="15.75">
      <c r="A7" s="657" t="s">
        <v>291</v>
      </c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57"/>
    </row>
    <row r="8" spans="1:17" ht="15.75">
      <c r="A8" s="131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186"/>
    </row>
    <row r="9" spans="1:17" ht="97.5">
      <c r="A9" s="146" t="s">
        <v>1</v>
      </c>
      <c r="B9" s="146" t="s">
        <v>2</v>
      </c>
      <c r="C9" s="187" t="s">
        <v>4</v>
      </c>
      <c r="D9" s="188" t="s">
        <v>292</v>
      </c>
      <c r="E9" s="144" t="s">
        <v>293</v>
      </c>
      <c r="F9" s="144" t="s">
        <v>294</v>
      </c>
      <c r="G9" s="143" t="s">
        <v>295</v>
      </c>
      <c r="H9" s="143" t="s">
        <v>296</v>
      </c>
      <c r="I9" s="143" t="s">
        <v>297</v>
      </c>
      <c r="J9" s="143" t="s">
        <v>298</v>
      </c>
      <c r="K9" s="143" t="s">
        <v>299</v>
      </c>
      <c r="L9" s="143" t="s">
        <v>300</v>
      </c>
      <c r="M9" s="143" t="s">
        <v>301</v>
      </c>
      <c r="N9" s="143" t="s">
        <v>302</v>
      </c>
      <c r="O9" s="143" t="s">
        <v>303</v>
      </c>
      <c r="P9" s="143" t="s">
        <v>304</v>
      </c>
      <c r="Q9" s="144" t="s">
        <v>0</v>
      </c>
    </row>
    <row r="10" spans="1:17" ht="15.75">
      <c r="A10" s="189"/>
      <c r="B10" s="190"/>
      <c r="C10" s="191"/>
      <c r="D10" s="192"/>
      <c r="E10" s="192"/>
      <c r="F10" s="192"/>
      <c r="G10" s="193">
        <v>21</v>
      </c>
      <c r="H10" s="193">
        <v>22</v>
      </c>
      <c r="I10" s="193">
        <v>24</v>
      </c>
      <c r="J10" s="193">
        <v>25</v>
      </c>
      <c r="K10" s="193">
        <v>26</v>
      </c>
      <c r="L10" s="193">
        <v>27</v>
      </c>
      <c r="M10" s="193">
        <v>28</v>
      </c>
      <c r="N10" s="193">
        <v>31</v>
      </c>
      <c r="O10" s="193">
        <v>32</v>
      </c>
      <c r="P10" s="193">
        <v>33</v>
      </c>
      <c r="Q10" s="194"/>
    </row>
    <row r="11" spans="1:17" ht="15.75">
      <c r="A11" s="379">
        <v>1</v>
      </c>
      <c r="B11" s="380"/>
      <c r="C11" s="381" t="s">
        <v>239</v>
      </c>
      <c r="D11" s="380"/>
      <c r="E11" s="380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</row>
    <row r="12" spans="1:17" ht="31.5">
      <c r="A12" s="383">
        <v>1</v>
      </c>
      <c r="B12" s="384">
        <v>1</v>
      </c>
      <c r="C12" s="385" t="s">
        <v>13</v>
      </c>
      <c r="D12" s="195" t="e">
        <v>#REF!</v>
      </c>
      <c r="E12" s="386" t="s">
        <v>87</v>
      </c>
      <c r="F12" s="387">
        <v>11</v>
      </c>
      <c r="G12" s="261"/>
      <c r="H12" s="261"/>
      <c r="I12" s="261"/>
      <c r="J12" s="261"/>
      <c r="K12" s="261"/>
      <c r="L12" s="261"/>
      <c r="M12" s="201"/>
      <c r="N12" s="201"/>
      <c r="O12" s="201"/>
      <c r="P12" s="201"/>
      <c r="Q12" s="199">
        <f>SUM(G12:P12)</f>
        <v>0</v>
      </c>
    </row>
    <row r="13" spans="1:17" ht="31.5">
      <c r="A13" s="383">
        <v>1</v>
      </c>
      <c r="B13" s="384">
        <v>2</v>
      </c>
      <c r="C13" s="388" t="s">
        <v>14</v>
      </c>
      <c r="D13" s="160" t="e">
        <v>#REF!</v>
      </c>
      <c r="E13" s="386" t="s">
        <v>88</v>
      </c>
      <c r="F13" s="387">
        <v>10</v>
      </c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199">
        <f aca="true" t="shared" si="0" ref="Q13:Q21">SUM(G13:P13)</f>
        <v>0</v>
      </c>
    </row>
    <row r="14" spans="1:17" ht="15.75">
      <c r="A14" s="383">
        <v>1</v>
      </c>
      <c r="B14" s="384">
        <v>3</v>
      </c>
      <c r="C14" s="388" t="s">
        <v>394</v>
      </c>
      <c r="D14" s="196" t="e">
        <v>#REF!</v>
      </c>
      <c r="E14" s="386" t="s">
        <v>481</v>
      </c>
      <c r="F14" s="387">
        <v>8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9">
        <f t="shared" si="0"/>
        <v>0</v>
      </c>
    </row>
    <row r="15" spans="1:17" ht="15.75">
      <c r="A15" s="383">
        <v>1</v>
      </c>
      <c r="B15" s="384">
        <v>4</v>
      </c>
      <c r="C15" s="388" t="s">
        <v>15</v>
      </c>
      <c r="D15" s="196" t="e">
        <v>#REF!</v>
      </c>
      <c r="E15" s="386" t="s">
        <v>95</v>
      </c>
      <c r="F15" s="387">
        <v>4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9">
        <f t="shared" si="0"/>
        <v>0</v>
      </c>
    </row>
    <row r="16" spans="1:17" ht="47.25">
      <c r="A16" s="383">
        <v>1</v>
      </c>
      <c r="B16" s="384">
        <v>5</v>
      </c>
      <c r="C16" s="388" t="s">
        <v>16</v>
      </c>
      <c r="D16" s="196"/>
      <c r="E16" s="386" t="s">
        <v>154</v>
      </c>
      <c r="F16" s="387">
        <v>4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9">
        <f t="shared" si="0"/>
        <v>0</v>
      </c>
    </row>
    <row r="17" spans="1:17" ht="47.25">
      <c r="A17" s="383">
        <v>1</v>
      </c>
      <c r="B17" s="384">
        <v>6</v>
      </c>
      <c r="C17" s="365" t="s">
        <v>331</v>
      </c>
      <c r="D17" s="196"/>
      <c r="E17" s="386" t="s">
        <v>144</v>
      </c>
      <c r="F17" s="387">
        <v>6</v>
      </c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9">
        <f t="shared" si="0"/>
        <v>0</v>
      </c>
    </row>
    <row r="18" spans="1:17" ht="47.25">
      <c r="A18" s="383">
        <v>1</v>
      </c>
      <c r="B18" s="384">
        <v>7</v>
      </c>
      <c r="C18" s="365" t="s">
        <v>342</v>
      </c>
      <c r="D18" s="196"/>
      <c r="E18" s="386" t="s">
        <v>90</v>
      </c>
      <c r="F18" s="387">
        <v>10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9">
        <f t="shared" si="0"/>
        <v>0</v>
      </c>
    </row>
    <row r="19" spans="1:17" ht="31.5">
      <c r="A19" s="383">
        <v>1</v>
      </c>
      <c r="B19" s="384">
        <v>8</v>
      </c>
      <c r="C19" s="365" t="s">
        <v>91</v>
      </c>
      <c r="D19" s="196"/>
      <c r="E19" s="386" t="s">
        <v>313</v>
      </c>
      <c r="F19" s="387">
        <v>237</v>
      </c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9">
        <f t="shared" si="0"/>
        <v>0</v>
      </c>
    </row>
    <row r="20" spans="1:17" ht="31.5">
      <c r="A20" s="383">
        <v>1</v>
      </c>
      <c r="B20" s="384">
        <v>9</v>
      </c>
      <c r="C20" s="365" t="s">
        <v>133</v>
      </c>
      <c r="D20" s="196"/>
      <c r="E20" s="386" t="s">
        <v>94</v>
      </c>
      <c r="F20" s="387">
        <v>4</v>
      </c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9">
        <f t="shared" si="0"/>
        <v>0</v>
      </c>
    </row>
    <row r="21" spans="1:17" ht="31.5">
      <c r="A21" s="383">
        <v>1</v>
      </c>
      <c r="B21" s="384">
        <v>10</v>
      </c>
      <c r="C21" s="365" t="s">
        <v>280</v>
      </c>
      <c r="D21" s="196"/>
      <c r="E21" s="386" t="s">
        <v>288</v>
      </c>
      <c r="F21" s="387">
        <v>119.5</v>
      </c>
      <c r="G21" s="197">
        <v>2243</v>
      </c>
      <c r="H21" s="197">
        <v>6457</v>
      </c>
      <c r="I21" s="197"/>
      <c r="J21" s="197"/>
      <c r="K21" s="197"/>
      <c r="L21" s="197"/>
      <c r="M21" s="197"/>
      <c r="N21" s="197"/>
      <c r="O21" s="197"/>
      <c r="P21" s="197"/>
      <c r="Q21" s="199">
        <f t="shared" si="0"/>
        <v>8700</v>
      </c>
    </row>
    <row r="22" spans="1:17" s="131" customFormat="1" ht="15.75">
      <c r="A22" s="389"/>
      <c r="B22" s="390"/>
      <c r="C22" s="390" t="s">
        <v>281</v>
      </c>
      <c r="D22" s="160"/>
      <c r="E22" s="160"/>
      <c r="F22" s="391">
        <f>SUM(F12:F21)</f>
        <v>413.5</v>
      </c>
      <c r="G22" s="392">
        <f>SUM(G12:G21)</f>
        <v>2243</v>
      </c>
      <c r="H22" s="392">
        <f>SUM(H12:H21)</f>
        <v>6457</v>
      </c>
      <c r="I22" s="392">
        <f aca="true" t="shared" si="1" ref="I22:Q22">SUM(I12:I21)</f>
        <v>0</v>
      </c>
      <c r="J22" s="392">
        <f t="shared" si="1"/>
        <v>0</v>
      </c>
      <c r="K22" s="392">
        <f t="shared" si="1"/>
        <v>0</v>
      </c>
      <c r="L22" s="392">
        <f t="shared" si="1"/>
        <v>0</v>
      </c>
      <c r="M22" s="392">
        <f t="shared" si="1"/>
        <v>0</v>
      </c>
      <c r="N22" s="392">
        <f t="shared" si="1"/>
        <v>0</v>
      </c>
      <c r="O22" s="392">
        <f t="shared" si="1"/>
        <v>0</v>
      </c>
      <c r="P22" s="392">
        <f t="shared" si="1"/>
        <v>0</v>
      </c>
      <c r="Q22" s="403">
        <f t="shared" si="1"/>
        <v>8700</v>
      </c>
    </row>
    <row r="23" spans="1:17" ht="15.75">
      <c r="A23" s="198">
        <v>2</v>
      </c>
      <c r="B23" s="195"/>
      <c r="C23" s="393" t="s">
        <v>243</v>
      </c>
      <c r="D23" s="196"/>
      <c r="E23" s="196"/>
      <c r="F23" s="38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9"/>
    </row>
    <row r="24" spans="1:17" ht="78.75">
      <c r="A24" s="394">
        <v>2</v>
      </c>
      <c r="B24" s="384">
        <v>1</v>
      </c>
      <c r="C24" s="395" t="s">
        <v>165</v>
      </c>
      <c r="D24" s="196"/>
      <c r="E24" s="386" t="s">
        <v>244</v>
      </c>
      <c r="F24" s="387">
        <v>6757</v>
      </c>
      <c r="G24" s="347"/>
      <c r="H24" s="197">
        <f>120775</f>
        <v>120775</v>
      </c>
      <c r="I24" s="197"/>
      <c r="J24" s="197"/>
      <c r="K24" s="197"/>
      <c r="L24" s="197"/>
      <c r="M24" s="197"/>
      <c r="N24" s="197"/>
      <c r="O24" s="197"/>
      <c r="P24" s="197"/>
      <c r="Q24" s="199">
        <f aca="true" t="shared" si="2" ref="Q24:Q30">SUM(G24:P24)</f>
        <v>120775</v>
      </c>
    </row>
    <row r="25" spans="1:17" ht="31.5">
      <c r="A25" s="383">
        <v>2</v>
      </c>
      <c r="B25" s="384">
        <v>2</v>
      </c>
      <c r="C25" s="365" t="s">
        <v>246</v>
      </c>
      <c r="D25" s="196"/>
      <c r="E25" s="386" t="s">
        <v>488</v>
      </c>
      <c r="F25" s="387">
        <v>16</v>
      </c>
      <c r="G25" s="374">
        <v>352</v>
      </c>
      <c r="H25" s="197">
        <f>2100</f>
        <v>2100</v>
      </c>
      <c r="I25" s="197"/>
      <c r="J25" s="197"/>
      <c r="K25" s="197"/>
      <c r="L25" s="197"/>
      <c r="M25" s="197"/>
      <c r="N25" s="197"/>
      <c r="O25" s="197"/>
      <c r="P25" s="197"/>
      <c r="Q25" s="199">
        <f t="shared" si="2"/>
        <v>2452</v>
      </c>
    </row>
    <row r="26" spans="1:17" ht="31.5">
      <c r="A26" s="383">
        <v>2</v>
      </c>
      <c r="B26" s="384">
        <v>3</v>
      </c>
      <c r="C26" s="395" t="s">
        <v>99</v>
      </c>
      <c r="D26" s="196"/>
      <c r="E26" s="386" t="s">
        <v>487</v>
      </c>
      <c r="F26" s="387">
        <v>83</v>
      </c>
      <c r="G26" s="373">
        <v>110.8</v>
      </c>
      <c r="H26" s="197">
        <v>4478.7</v>
      </c>
      <c r="I26" s="197"/>
      <c r="J26" s="197"/>
      <c r="K26" s="197"/>
      <c r="L26" s="197"/>
      <c r="M26" s="197"/>
      <c r="N26" s="197"/>
      <c r="O26" s="197"/>
      <c r="P26" s="197"/>
      <c r="Q26" s="199">
        <f t="shared" si="2"/>
        <v>4589.5</v>
      </c>
    </row>
    <row r="27" spans="1:17" ht="47.25">
      <c r="A27" s="383">
        <v>2</v>
      </c>
      <c r="B27" s="384">
        <v>4</v>
      </c>
      <c r="C27" s="395" t="s">
        <v>411</v>
      </c>
      <c r="D27" s="196"/>
      <c r="E27" s="386" t="s">
        <v>486</v>
      </c>
      <c r="F27" s="387">
        <v>275</v>
      </c>
      <c r="G27" s="373">
        <v>23134.5</v>
      </c>
      <c r="H27" s="197">
        <v>55832.3</v>
      </c>
      <c r="I27" s="197"/>
      <c r="J27" s="197"/>
      <c r="K27" s="197"/>
      <c r="L27" s="197"/>
      <c r="M27" s="197"/>
      <c r="N27" s="197">
        <v>3900</v>
      </c>
      <c r="O27" s="197"/>
      <c r="P27" s="197"/>
      <c r="Q27" s="199">
        <f t="shared" si="2"/>
        <v>82866.8</v>
      </c>
    </row>
    <row r="28" spans="1:17" ht="47.25">
      <c r="A28" s="383">
        <v>2</v>
      </c>
      <c r="B28" s="384">
        <v>5</v>
      </c>
      <c r="C28" s="361" t="s">
        <v>524</v>
      </c>
      <c r="D28" s="132"/>
      <c r="E28" s="371" t="s">
        <v>412</v>
      </c>
      <c r="F28" s="387"/>
      <c r="G28" s="373"/>
      <c r="H28" s="197"/>
      <c r="I28" s="197"/>
      <c r="J28" s="197"/>
      <c r="K28" s="197"/>
      <c r="L28" s="197"/>
      <c r="M28" s="197"/>
      <c r="N28" s="197"/>
      <c r="O28" s="197"/>
      <c r="P28" s="197"/>
      <c r="Q28" s="199">
        <f t="shared" si="2"/>
        <v>0</v>
      </c>
    </row>
    <row r="29" spans="1:17" ht="94.5">
      <c r="A29" s="383">
        <v>2</v>
      </c>
      <c r="B29" s="384">
        <v>6</v>
      </c>
      <c r="C29" s="365" t="s">
        <v>82</v>
      </c>
      <c r="D29" s="196"/>
      <c r="E29" s="386" t="s">
        <v>483</v>
      </c>
      <c r="F29" s="387">
        <v>132.75</v>
      </c>
      <c r="G29" s="373"/>
      <c r="H29" s="197"/>
      <c r="I29" s="197"/>
      <c r="J29" s="197"/>
      <c r="K29" s="197"/>
      <c r="L29" s="197"/>
      <c r="M29" s="197"/>
      <c r="N29" s="197"/>
      <c r="O29" s="197"/>
      <c r="P29" s="197"/>
      <c r="Q29" s="199">
        <f t="shared" si="2"/>
        <v>0</v>
      </c>
    </row>
    <row r="30" spans="1:17" ht="78.75">
      <c r="A30" s="383">
        <v>2</v>
      </c>
      <c r="B30" s="384">
        <v>7</v>
      </c>
      <c r="C30" s="365" t="s">
        <v>485</v>
      </c>
      <c r="D30" s="196"/>
      <c r="E30" s="401" t="s">
        <v>484</v>
      </c>
      <c r="F30" s="387">
        <v>71.5</v>
      </c>
      <c r="G30" s="373">
        <v>6206.8</v>
      </c>
      <c r="H30" s="197">
        <v>3265.9</v>
      </c>
      <c r="I30" s="197"/>
      <c r="J30" s="197"/>
      <c r="K30" s="197"/>
      <c r="L30" s="197"/>
      <c r="M30" s="197"/>
      <c r="N30" s="197"/>
      <c r="O30" s="197"/>
      <c r="P30" s="197"/>
      <c r="Q30" s="199">
        <f t="shared" si="2"/>
        <v>9472.7</v>
      </c>
    </row>
    <row r="31" spans="1:17" ht="15.75">
      <c r="A31" s="383"/>
      <c r="B31" s="384"/>
      <c r="C31" s="390" t="s">
        <v>253</v>
      </c>
      <c r="D31" s="196"/>
      <c r="E31" s="196"/>
      <c r="F31" s="263">
        <f>SUM(F24:F30)</f>
        <v>7335.25</v>
      </c>
      <c r="G31" s="262">
        <f aca="true" t="shared" si="3" ref="G31:M31">SUM(G24:G30)</f>
        <v>29804.1</v>
      </c>
      <c r="H31" s="262">
        <f t="shared" si="3"/>
        <v>186451.9</v>
      </c>
      <c r="I31" s="262">
        <f t="shared" si="3"/>
        <v>0</v>
      </c>
      <c r="J31" s="262">
        <f t="shared" si="3"/>
        <v>0</v>
      </c>
      <c r="K31" s="262">
        <f t="shared" si="3"/>
        <v>0</v>
      </c>
      <c r="L31" s="262">
        <f t="shared" si="3"/>
        <v>0</v>
      </c>
      <c r="M31" s="262">
        <f t="shared" si="3"/>
        <v>0</v>
      </c>
      <c r="N31" s="262">
        <f>SUM(N24:N30)</f>
        <v>3900</v>
      </c>
      <c r="O31" s="262">
        <f>SUM(O24:O30)</f>
        <v>0</v>
      </c>
      <c r="P31" s="262">
        <f>SUM(P24:P30)</f>
        <v>0</v>
      </c>
      <c r="Q31" s="199">
        <f>SUM(Q24:Q30)</f>
        <v>220156</v>
      </c>
    </row>
    <row r="32" spans="1:17" ht="31.5">
      <c r="A32" s="396"/>
      <c r="B32" s="397"/>
      <c r="C32" s="365" t="s">
        <v>482</v>
      </c>
      <c r="D32" s="196"/>
      <c r="E32" s="196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9"/>
    </row>
    <row r="33" spans="1:17" ht="78.75">
      <c r="A33" s="383">
        <v>3</v>
      </c>
      <c r="B33" s="384">
        <v>1</v>
      </c>
      <c r="C33" s="365" t="s">
        <v>430</v>
      </c>
      <c r="D33" s="196"/>
      <c r="E33" s="386" t="s">
        <v>500</v>
      </c>
      <c r="F33" s="386">
        <f>13+554</f>
        <v>567</v>
      </c>
      <c r="G33" s="197">
        <v>2718.7</v>
      </c>
      <c r="H33" s="197">
        <v>5355.9</v>
      </c>
      <c r="I33" s="197"/>
      <c r="J33" s="197"/>
      <c r="K33" s="197"/>
      <c r="L33" s="197"/>
      <c r="M33" s="197"/>
      <c r="N33" s="197">
        <v>1400</v>
      </c>
      <c r="O33" s="197"/>
      <c r="P33" s="197"/>
      <c r="Q33" s="199">
        <f aca="true" t="shared" si="4" ref="Q33:Q45">SUM(G33:P33)</f>
        <v>9474.599999999999</v>
      </c>
    </row>
    <row r="34" spans="1:17" ht="51">
      <c r="A34" s="383">
        <v>3</v>
      </c>
      <c r="B34" s="384">
        <v>2</v>
      </c>
      <c r="C34" s="365" t="s">
        <v>435</v>
      </c>
      <c r="D34" s="196"/>
      <c r="E34" s="377" t="s">
        <v>496</v>
      </c>
      <c r="F34" s="386">
        <v>92.5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9">
        <f t="shared" si="4"/>
        <v>0</v>
      </c>
    </row>
    <row r="35" spans="1:17" ht="47.25">
      <c r="A35" s="383">
        <v>3</v>
      </c>
      <c r="B35" s="384">
        <v>3</v>
      </c>
      <c r="C35" s="395" t="s">
        <v>436</v>
      </c>
      <c r="D35" s="196"/>
      <c r="E35" s="386" t="s">
        <v>257</v>
      </c>
      <c r="F35" s="386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9">
        <f t="shared" si="4"/>
        <v>0</v>
      </c>
    </row>
    <row r="36" spans="1:17" ht="63">
      <c r="A36" s="383">
        <v>3</v>
      </c>
      <c r="B36" s="384">
        <v>4</v>
      </c>
      <c r="C36" s="365" t="s">
        <v>414</v>
      </c>
      <c r="D36" s="196"/>
      <c r="E36" s="386" t="s">
        <v>494</v>
      </c>
      <c r="F36" s="386">
        <v>119</v>
      </c>
      <c r="G36" s="200">
        <v>58107.4</v>
      </c>
      <c r="H36" s="197">
        <v>54745.000000000015</v>
      </c>
      <c r="I36" s="197"/>
      <c r="J36" s="197"/>
      <c r="K36" s="197"/>
      <c r="L36" s="197"/>
      <c r="M36" s="197"/>
      <c r="N36" s="197">
        <v>7147.6</v>
      </c>
      <c r="O36" s="197"/>
      <c r="P36" s="197"/>
      <c r="Q36" s="199">
        <f t="shared" si="4"/>
        <v>120000.00000000003</v>
      </c>
    </row>
    <row r="37" spans="1:17" ht="47.25">
      <c r="A37" s="383">
        <v>3</v>
      </c>
      <c r="B37" s="384">
        <v>5</v>
      </c>
      <c r="C37" s="398" t="s">
        <v>437</v>
      </c>
      <c r="D37" s="196"/>
      <c r="E37" s="386" t="s">
        <v>495</v>
      </c>
      <c r="F37" s="386">
        <v>389</v>
      </c>
      <c r="G37" s="197">
        <v>17466.7</v>
      </c>
      <c r="H37" s="197">
        <v>65026.1</v>
      </c>
      <c r="I37" s="197"/>
      <c r="J37" s="197"/>
      <c r="K37" s="197"/>
      <c r="L37" s="197"/>
      <c r="M37" s="197"/>
      <c r="N37" s="197">
        <v>2100</v>
      </c>
      <c r="O37" s="197"/>
      <c r="P37" s="197"/>
      <c r="Q37" s="199">
        <f t="shared" si="4"/>
        <v>84592.8</v>
      </c>
    </row>
    <row r="38" spans="1:17" ht="78.75">
      <c r="A38" s="383">
        <v>3</v>
      </c>
      <c r="B38" s="384">
        <v>6</v>
      </c>
      <c r="C38" s="395" t="s">
        <v>438</v>
      </c>
      <c r="D38" s="196"/>
      <c r="E38" s="386" t="s">
        <v>501</v>
      </c>
      <c r="F38" s="386">
        <v>753.5</v>
      </c>
      <c r="G38" s="197">
        <v>10928</v>
      </c>
      <c r="H38" s="197">
        <v>6884.2</v>
      </c>
      <c r="I38" s="197"/>
      <c r="J38" s="197"/>
      <c r="K38" s="197"/>
      <c r="L38" s="197"/>
      <c r="M38" s="197"/>
      <c r="N38" s="197">
        <v>2109.9</v>
      </c>
      <c r="O38" s="197"/>
      <c r="P38" s="197"/>
      <c r="Q38" s="199">
        <f t="shared" si="4"/>
        <v>19922.100000000002</v>
      </c>
    </row>
    <row r="39" spans="1:17" ht="47.25">
      <c r="A39" s="383">
        <v>3</v>
      </c>
      <c r="B39" s="384">
        <v>7</v>
      </c>
      <c r="C39" s="395" t="s">
        <v>439</v>
      </c>
      <c r="D39" s="196"/>
      <c r="E39" s="386" t="s">
        <v>492</v>
      </c>
      <c r="F39" s="386">
        <v>988.75</v>
      </c>
      <c r="G39" s="43">
        <v>37268.7</v>
      </c>
      <c r="H39" s="197">
        <f>84543.7</f>
        <v>84543.7</v>
      </c>
      <c r="I39" s="197"/>
      <c r="J39" s="197"/>
      <c r="K39" s="197"/>
      <c r="L39" s="197"/>
      <c r="M39" s="197"/>
      <c r="N39" s="197">
        <v>8690</v>
      </c>
      <c r="O39" s="197"/>
      <c r="P39" s="197"/>
      <c r="Q39" s="199">
        <f t="shared" si="4"/>
        <v>130502.4</v>
      </c>
    </row>
    <row r="40" spans="1:17" ht="63">
      <c r="A40" s="383">
        <v>3</v>
      </c>
      <c r="B40" s="384">
        <v>8</v>
      </c>
      <c r="C40" s="365" t="s">
        <v>440</v>
      </c>
      <c r="D40" s="196"/>
      <c r="E40" s="386" t="s">
        <v>502</v>
      </c>
      <c r="F40" s="386"/>
      <c r="G40" s="348"/>
      <c r="H40" s="348"/>
      <c r="I40" s="197"/>
      <c r="J40" s="197"/>
      <c r="K40" s="197"/>
      <c r="L40" s="197"/>
      <c r="M40" s="197"/>
      <c r="N40" s="197"/>
      <c r="O40" s="197"/>
      <c r="P40" s="197"/>
      <c r="Q40" s="199">
        <f t="shared" si="4"/>
        <v>0</v>
      </c>
    </row>
    <row r="41" spans="1:17" ht="94.5">
      <c r="A41" s="383">
        <v>3</v>
      </c>
      <c r="B41" s="384">
        <v>9</v>
      </c>
      <c r="C41" s="365" t="s">
        <v>116</v>
      </c>
      <c r="D41" s="196"/>
      <c r="E41" s="386" t="s">
        <v>497</v>
      </c>
      <c r="F41" s="386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9">
        <f t="shared" si="4"/>
        <v>0</v>
      </c>
    </row>
    <row r="42" spans="1:17" ht="47.25">
      <c r="A42" s="383">
        <v>3</v>
      </c>
      <c r="B42" s="384">
        <v>10</v>
      </c>
      <c r="C42" s="395" t="s">
        <v>117</v>
      </c>
      <c r="D42" s="196"/>
      <c r="E42" s="386" t="s">
        <v>503</v>
      </c>
      <c r="F42" s="406">
        <v>497.75</v>
      </c>
      <c r="G42" s="197">
        <v>1051</v>
      </c>
      <c r="H42" s="197">
        <v>499.6</v>
      </c>
      <c r="I42" s="197"/>
      <c r="J42" s="197"/>
      <c r="K42" s="197"/>
      <c r="L42" s="197"/>
      <c r="M42" s="197"/>
      <c r="N42" s="197">
        <v>400</v>
      </c>
      <c r="O42" s="197"/>
      <c r="P42" s="197"/>
      <c r="Q42" s="199">
        <f t="shared" si="4"/>
        <v>1950.6</v>
      </c>
    </row>
    <row r="43" spans="1:17" ht="47.25">
      <c r="A43" s="383">
        <v>3</v>
      </c>
      <c r="B43" s="384">
        <v>11</v>
      </c>
      <c r="C43" s="365" t="s">
        <v>383</v>
      </c>
      <c r="D43" s="196"/>
      <c r="E43" s="386" t="s">
        <v>498</v>
      </c>
      <c r="F43" s="386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9">
        <f t="shared" si="4"/>
        <v>0</v>
      </c>
    </row>
    <row r="44" spans="1:17" ht="47.25">
      <c r="A44" s="383">
        <v>3</v>
      </c>
      <c r="B44" s="384">
        <v>12</v>
      </c>
      <c r="C44" s="365" t="s">
        <v>118</v>
      </c>
      <c r="D44" s="196"/>
      <c r="E44" s="386" t="s">
        <v>498</v>
      </c>
      <c r="F44" s="386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9">
        <f t="shared" si="4"/>
        <v>0</v>
      </c>
    </row>
    <row r="45" spans="1:17" ht="78.75">
      <c r="A45" s="383">
        <v>3</v>
      </c>
      <c r="B45" s="384">
        <v>13</v>
      </c>
      <c r="C45" s="365" t="s">
        <v>119</v>
      </c>
      <c r="D45" s="196"/>
      <c r="E45" s="386" t="s">
        <v>499</v>
      </c>
      <c r="F45" s="386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9">
        <f t="shared" si="4"/>
        <v>0</v>
      </c>
    </row>
    <row r="46" spans="1:17" ht="15.75">
      <c r="A46" s="396"/>
      <c r="B46" s="397"/>
      <c r="C46" s="390" t="s">
        <v>267</v>
      </c>
      <c r="D46" s="196"/>
      <c r="E46" s="196"/>
      <c r="F46" s="262">
        <f>SUM(F33:F45)</f>
        <v>3407.5</v>
      </c>
      <c r="G46" s="405">
        <f aca="true" t="shared" si="5" ref="G46:P46">SUM(G33:G45)</f>
        <v>127540.5</v>
      </c>
      <c r="H46" s="405">
        <f t="shared" si="5"/>
        <v>217054.50000000003</v>
      </c>
      <c r="I46" s="405">
        <f t="shared" si="5"/>
        <v>0</v>
      </c>
      <c r="J46" s="405">
        <f t="shared" si="5"/>
        <v>0</v>
      </c>
      <c r="K46" s="405">
        <f t="shared" si="5"/>
        <v>0</v>
      </c>
      <c r="L46" s="405">
        <f t="shared" si="5"/>
        <v>0</v>
      </c>
      <c r="M46" s="405">
        <f t="shared" si="5"/>
        <v>0</v>
      </c>
      <c r="N46" s="405">
        <f t="shared" si="5"/>
        <v>21847.5</v>
      </c>
      <c r="O46" s="405">
        <f t="shared" si="5"/>
        <v>0</v>
      </c>
      <c r="P46" s="405">
        <f t="shared" si="5"/>
        <v>0</v>
      </c>
      <c r="Q46" s="404">
        <f>SUM(Q33:Q45)</f>
        <v>366442.5</v>
      </c>
    </row>
    <row r="47" spans="1:17" ht="47.25">
      <c r="A47" s="394">
        <v>4</v>
      </c>
      <c r="B47" s="384"/>
      <c r="C47" s="393" t="s">
        <v>268</v>
      </c>
      <c r="D47" s="196"/>
      <c r="E47" s="196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9"/>
    </row>
    <row r="48" spans="1:17" ht="47.25">
      <c r="A48" s="383">
        <v>4</v>
      </c>
      <c r="B48" s="384">
        <v>1</v>
      </c>
      <c r="C48" s="365" t="s">
        <v>159</v>
      </c>
      <c r="D48" s="196"/>
      <c r="E48" s="386" t="s">
        <v>481</v>
      </c>
      <c r="F48" s="399">
        <v>6</v>
      </c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9">
        <f>SUM(G48:P48)</f>
        <v>0</v>
      </c>
    </row>
    <row r="49" spans="1:17" ht="31.5">
      <c r="A49" s="383">
        <v>4</v>
      </c>
      <c r="B49" s="384">
        <v>2</v>
      </c>
      <c r="C49" s="365" t="s">
        <v>109</v>
      </c>
      <c r="D49" s="196"/>
      <c r="E49" s="386" t="s">
        <v>489</v>
      </c>
      <c r="F49" s="399">
        <v>1052.3</v>
      </c>
      <c r="G49" s="197"/>
      <c r="H49" s="197">
        <v>377765.10000000003</v>
      </c>
      <c r="I49" s="197"/>
      <c r="J49" s="197"/>
      <c r="K49" s="197"/>
      <c r="L49" s="197"/>
      <c r="M49" s="197"/>
      <c r="N49" s="197"/>
      <c r="O49" s="197"/>
      <c r="P49" s="197"/>
      <c r="Q49" s="199">
        <f>SUM(G49:P49)</f>
        <v>377765.10000000003</v>
      </c>
    </row>
    <row r="50" spans="1:17" ht="31.5">
      <c r="A50" s="383">
        <v>4</v>
      </c>
      <c r="B50" s="384">
        <v>3</v>
      </c>
      <c r="C50" s="365" t="s">
        <v>110</v>
      </c>
      <c r="D50" s="196"/>
      <c r="E50" s="386" t="s">
        <v>490</v>
      </c>
      <c r="F50" s="399">
        <v>609.3</v>
      </c>
      <c r="G50" s="197">
        <v>29961</v>
      </c>
      <c r="H50" s="197">
        <v>40066.8</v>
      </c>
      <c r="I50" s="197"/>
      <c r="J50" s="197"/>
      <c r="K50" s="197"/>
      <c r="L50" s="197"/>
      <c r="M50" s="197"/>
      <c r="N50" s="197">
        <v>1500</v>
      </c>
      <c r="O50" s="197"/>
      <c r="P50" s="197"/>
      <c r="Q50" s="199">
        <f>SUM(G50:P50)</f>
        <v>71527.8</v>
      </c>
    </row>
    <row r="51" spans="1:17" ht="47.25">
      <c r="A51" s="383">
        <v>4</v>
      </c>
      <c r="B51" s="384">
        <v>4</v>
      </c>
      <c r="C51" s="365" t="s">
        <v>111</v>
      </c>
      <c r="D51" s="196"/>
      <c r="E51" s="386" t="s">
        <v>491</v>
      </c>
      <c r="F51" s="399">
        <v>515</v>
      </c>
      <c r="G51" s="197">
        <v>70481.3</v>
      </c>
      <c r="H51" s="197">
        <v>85412</v>
      </c>
      <c r="I51" s="197"/>
      <c r="J51" s="197"/>
      <c r="K51" s="197"/>
      <c r="L51" s="197"/>
      <c r="M51" s="197"/>
      <c r="N51" s="197">
        <v>7290</v>
      </c>
      <c r="O51" s="197"/>
      <c r="P51" s="197"/>
      <c r="Q51" s="199">
        <f>SUM(G51:P51)</f>
        <v>163183.3</v>
      </c>
    </row>
    <row r="52" spans="1:17" ht="15.75">
      <c r="A52" s="396"/>
      <c r="B52" s="397"/>
      <c r="C52" s="390" t="s">
        <v>272</v>
      </c>
      <c r="D52" s="196"/>
      <c r="E52" s="196"/>
      <c r="F52" s="201">
        <f>SUM(F48:F51)</f>
        <v>2182.6</v>
      </c>
      <c r="G52" s="375">
        <f aca="true" t="shared" si="6" ref="G52:Q52">SUM(G48:G51)</f>
        <v>100442.3</v>
      </c>
      <c r="H52" s="375">
        <f t="shared" si="6"/>
        <v>503243.9</v>
      </c>
      <c r="I52" s="375">
        <f t="shared" si="6"/>
        <v>0</v>
      </c>
      <c r="J52" s="375">
        <f t="shared" si="6"/>
        <v>0</v>
      </c>
      <c r="K52" s="375">
        <f t="shared" si="6"/>
        <v>0</v>
      </c>
      <c r="L52" s="375">
        <f t="shared" si="6"/>
        <v>0</v>
      </c>
      <c r="M52" s="375">
        <f t="shared" si="6"/>
        <v>0</v>
      </c>
      <c r="N52" s="375">
        <f>SUM(N48:N51)</f>
        <v>8790</v>
      </c>
      <c r="O52" s="376">
        <f t="shared" si="6"/>
        <v>0</v>
      </c>
      <c r="P52" s="376">
        <f t="shared" si="6"/>
        <v>0</v>
      </c>
      <c r="Q52" s="434">
        <f t="shared" si="6"/>
        <v>612476.2</v>
      </c>
    </row>
    <row r="53" spans="1:17" ht="15.75">
      <c r="A53" s="396"/>
      <c r="B53" s="397"/>
      <c r="C53" s="390"/>
      <c r="D53" s="196"/>
      <c r="E53" s="196"/>
      <c r="F53" s="201"/>
      <c r="G53" s="202"/>
      <c r="H53" s="202"/>
      <c r="I53" s="202"/>
      <c r="J53" s="202"/>
      <c r="K53" s="202"/>
      <c r="L53" s="202"/>
      <c r="M53" s="202"/>
      <c r="N53" s="202"/>
      <c r="O53" s="262"/>
      <c r="P53" s="262"/>
      <c r="Q53" s="199"/>
    </row>
    <row r="54" spans="1:17" ht="15.75">
      <c r="A54" s="203"/>
      <c r="B54" s="204"/>
      <c r="C54" s="407" t="s">
        <v>281</v>
      </c>
      <c r="D54" s="205"/>
      <c r="E54" s="205"/>
      <c r="F54" s="264">
        <f>F52+F46+F31+F22</f>
        <v>13338.85</v>
      </c>
      <c r="G54" s="264">
        <f>G52+G46+G31+G22</f>
        <v>260029.9</v>
      </c>
      <c r="H54" s="264">
        <f>H52+H46+H31+H22</f>
        <v>913207.3</v>
      </c>
      <c r="I54" s="264"/>
      <c r="J54" s="264"/>
      <c r="K54" s="264"/>
      <c r="L54" s="264"/>
      <c r="M54" s="264"/>
      <c r="N54" s="264">
        <f>N52+N46+N31+N22</f>
        <v>34537.5</v>
      </c>
      <c r="O54" s="264"/>
      <c r="P54" s="264"/>
      <c r="Q54" s="265">
        <f>G54+H54+N54</f>
        <v>1207774.7</v>
      </c>
    </row>
    <row r="55" spans="1:17" ht="15.75">
      <c r="A55" s="24"/>
      <c r="B55" s="24"/>
      <c r="C55" s="24"/>
      <c r="D55" s="24"/>
      <c r="E55" s="24"/>
      <c r="F55" s="24"/>
      <c r="G55" s="24"/>
      <c r="H55" s="24"/>
      <c r="J55" s="24"/>
      <c r="K55" s="24"/>
      <c r="L55" s="24"/>
      <c r="M55" s="24"/>
      <c r="N55" s="24"/>
      <c r="O55" s="24"/>
      <c r="P55" s="24"/>
      <c r="Q55" s="339"/>
    </row>
    <row r="56" spans="1:17" ht="15.75">
      <c r="A56" s="24"/>
      <c r="B56" s="24"/>
      <c r="C56" s="24"/>
      <c r="D56" s="24"/>
      <c r="E56" s="24"/>
      <c r="F56" s="24"/>
      <c r="G56" s="400"/>
      <c r="H56" s="400"/>
      <c r="I56" s="45"/>
      <c r="J56" s="45"/>
      <c r="K56" s="45"/>
      <c r="L56" s="45"/>
      <c r="M56" s="45"/>
      <c r="N56" s="400"/>
      <c r="O56" s="45"/>
      <c r="P56" s="45"/>
      <c r="Q56" s="129"/>
    </row>
    <row r="57" spans="3:17" ht="15.75">
      <c r="C57" s="29" t="s">
        <v>46</v>
      </c>
      <c r="D57" s="29"/>
      <c r="E57" s="29"/>
      <c r="F57" s="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402"/>
    </row>
    <row r="58" spans="3:6" ht="15.75">
      <c r="C58" s="29" t="s">
        <v>306</v>
      </c>
      <c r="D58" s="29"/>
      <c r="E58" s="29"/>
      <c r="F58" s="29"/>
    </row>
    <row r="59" spans="3:14" ht="15.75">
      <c r="C59" s="24"/>
      <c r="M59" s="129"/>
      <c r="N59" s="129"/>
    </row>
    <row r="60" ht="15.75">
      <c r="C60" s="29" t="s">
        <v>307</v>
      </c>
    </row>
    <row r="61" ht="15.75">
      <c r="C61" s="29" t="s">
        <v>47</v>
      </c>
    </row>
    <row r="62" ht="15.75">
      <c r="Q62" s="350"/>
    </row>
    <row r="64" spans="7:14" ht="15.75">
      <c r="G64" s="206"/>
      <c r="H64" s="206"/>
      <c r="N64" s="206"/>
    </row>
    <row r="65" spans="7:17" ht="15.75">
      <c r="G65" s="206"/>
      <c r="H65" s="206"/>
      <c r="N65" s="206"/>
      <c r="Q65" s="207"/>
    </row>
    <row r="70" spans="7:8" ht="15.75">
      <c r="G70" s="206"/>
      <c r="H70" s="206"/>
    </row>
  </sheetData>
  <sheetProtection/>
  <mergeCells count="8">
    <mergeCell ref="A7:Q7"/>
    <mergeCell ref="C8:P8"/>
    <mergeCell ref="A1:C1"/>
    <mergeCell ref="K1:Q1"/>
    <mergeCell ref="K2:Q2"/>
    <mergeCell ref="K3:Q3"/>
    <mergeCell ref="A5:Q5"/>
    <mergeCell ref="A6:Q6"/>
  </mergeCells>
  <printOptions/>
  <pageMargins left="0.5905511811023623" right="0.3937007874015748" top="0.1968503937007874" bottom="0.3937007874015748" header="0.31496062992125984" footer="0.03937007874015748"/>
  <pageSetup fitToHeight="0" fitToWidth="1" horizontalDpi="600" verticalDpi="600" orientation="landscape" paperSize="9" scale="70" r:id="rId1"/>
  <headerFooter>
    <oddFooter>&amp;R&amp;"Arial,курсив"&amp;8&amp;A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3"/>
  <sheetViews>
    <sheetView zoomScalePageLayoutView="0" workbookViewId="0" topLeftCell="A1">
      <pane xSplit="3" ySplit="4" topLeftCell="D19" activePane="bottomRight" state="frozen"/>
      <selection pane="topLeft" activeCell="B42" sqref="B42:D42"/>
      <selection pane="topRight" activeCell="B42" sqref="B42:D42"/>
      <selection pane="bottomLeft" activeCell="B42" sqref="B42:D42"/>
      <selection pane="bottomRight" activeCell="C22" sqref="C22"/>
    </sheetView>
  </sheetViews>
  <sheetFormatPr defaultColWidth="9.140625" defaultRowHeight="12.75"/>
  <cols>
    <col min="1" max="1" width="8.421875" style="83" customWidth="1"/>
    <col min="2" max="2" width="8.28125" style="83" bestFit="1" customWidth="1"/>
    <col min="3" max="3" width="45.57421875" style="83" customWidth="1"/>
    <col min="4" max="4" width="22.140625" style="83" customWidth="1"/>
    <col min="5" max="5" width="17.28125" style="83" customWidth="1"/>
    <col min="6" max="6" width="20.140625" style="83" bestFit="1" customWidth="1"/>
    <col min="7" max="7" width="17.7109375" style="83" bestFit="1" customWidth="1"/>
    <col min="8" max="8" width="51.00390625" style="85" customWidth="1"/>
    <col min="9" max="16384" width="9.140625" style="83" customWidth="1"/>
  </cols>
  <sheetData>
    <row r="1" spans="1:8" ht="12.75">
      <c r="A1" s="662" t="s">
        <v>231</v>
      </c>
      <c r="B1" s="662"/>
      <c r="C1" s="662"/>
      <c r="D1" s="662"/>
      <c r="E1" s="662"/>
      <c r="F1" s="662"/>
      <c r="G1" s="662"/>
      <c r="H1" s="662"/>
    </row>
    <row r="3" ht="15.75" thickBot="1">
      <c r="E3" s="84"/>
    </row>
    <row r="4" spans="1:8" s="89" customFormat="1" ht="39" thickBot="1">
      <c r="A4" s="86" t="s">
        <v>232</v>
      </c>
      <c r="B4" s="86" t="s">
        <v>2</v>
      </c>
      <c r="C4" s="87" t="s">
        <v>233</v>
      </c>
      <c r="D4" s="87" t="s">
        <v>234</v>
      </c>
      <c r="E4" s="87" t="s">
        <v>235</v>
      </c>
      <c r="F4" s="87" t="s">
        <v>236</v>
      </c>
      <c r="G4" s="87" t="s">
        <v>237</v>
      </c>
      <c r="H4" s="88" t="s">
        <v>238</v>
      </c>
    </row>
    <row r="5" spans="1:8" ht="12.75">
      <c r="A5" s="60">
        <v>1</v>
      </c>
      <c r="B5" s="90"/>
      <c r="C5" s="61" t="s">
        <v>239</v>
      </c>
      <c r="D5" s="90"/>
      <c r="E5" s="90"/>
      <c r="F5" s="90"/>
      <c r="G5" s="90"/>
      <c r="H5" s="91"/>
    </row>
    <row r="6" spans="1:8" ht="51">
      <c r="A6" s="62">
        <v>1</v>
      </c>
      <c r="B6" s="63">
        <v>1</v>
      </c>
      <c r="C6" s="64" t="s">
        <v>13</v>
      </c>
      <c r="D6" s="65" t="s">
        <v>87</v>
      </c>
      <c r="E6" s="92">
        <v>11</v>
      </c>
      <c r="F6" s="93" t="s">
        <v>240</v>
      </c>
      <c r="G6" s="94">
        <f>'приложение 4-1'!Q11+'приложение 4-2'!Q12</f>
        <v>8247.3</v>
      </c>
      <c r="H6" s="95" t="s">
        <v>283</v>
      </c>
    </row>
    <row r="7" spans="1:8" ht="63.75">
      <c r="A7" s="62">
        <v>1</v>
      </c>
      <c r="B7" s="63">
        <v>2</v>
      </c>
      <c r="C7" s="19" t="s">
        <v>14</v>
      </c>
      <c r="D7" s="65" t="s">
        <v>88</v>
      </c>
      <c r="E7" s="92">
        <v>10</v>
      </c>
      <c r="F7" s="93" t="s">
        <v>240</v>
      </c>
      <c r="G7" s="94">
        <f>'приложение 4-1'!Q12+'приложение 4-2'!Q13</f>
        <v>5281</v>
      </c>
      <c r="H7" s="96" t="s">
        <v>284</v>
      </c>
    </row>
    <row r="8" spans="1:8" ht="25.5">
      <c r="A8" s="62">
        <v>1</v>
      </c>
      <c r="B8" s="63">
        <v>3</v>
      </c>
      <c r="C8" s="19" t="s">
        <v>394</v>
      </c>
      <c r="D8" s="65" t="s">
        <v>481</v>
      </c>
      <c r="E8" s="92">
        <v>8</v>
      </c>
      <c r="F8" s="93" t="s">
        <v>240</v>
      </c>
      <c r="G8" s="94">
        <f>'приложение 4-1'!Q13+'приложение 4-2'!Q14</f>
        <v>7040.8</v>
      </c>
      <c r="H8" s="97"/>
    </row>
    <row r="9" spans="1:8" ht="25.5">
      <c r="A9" s="62">
        <v>1</v>
      </c>
      <c r="B9" s="63">
        <v>4</v>
      </c>
      <c r="C9" s="19" t="s">
        <v>15</v>
      </c>
      <c r="D9" s="65" t="s">
        <v>95</v>
      </c>
      <c r="E9" s="92">
        <v>4</v>
      </c>
      <c r="F9" s="93" t="s">
        <v>240</v>
      </c>
      <c r="G9" s="94">
        <f>'приложение 4-1'!Q14+'приложение 4-2'!Q15</f>
        <v>2277.8</v>
      </c>
      <c r="H9" s="97"/>
    </row>
    <row r="10" spans="1:8" ht="38.25">
      <c r="A10" s="62">
        <v>1</v>
      </c>
      <c r="B10" s="63">
        <v>5</v>
      </c>
      <c r="C10" s="19" t="s">
        <v>16</v>
      </c>
      <c r="D10" s="65" t="s">
        <v>154</v>
      </c>
      <c r="E10" s="92">
        <v>4</v>
      </c>
      <c r="F10" s="93" t="s">
        <v>240</v>
      </c>
      <c r="G10" s="94">
        <f>'приложение 4-1'!Q15+'приложение 4-2'!Q16</f>
        <v>5802.900000000001</v>
      </c>
      <c r="H10" s="96" t="s">
        <v>285</v>
      </c>
    </row>
    <row r="11" spans="1:8" ht="25.5">
      <c r="A11" s="62">
        <v>1</v>
      </c>
      <c r="B11" s="63">
        <v>6</v>
      </c>
      <c r="C11" s="66" t="s">
        <v>331</v>
      </c>
      <c r="D11" s="65" t="s">
        <v>144</v>
      </c>
      <c r="E11" s="92">
        <v>6</v>
      </c>
      <c r="F11" s="93" t="s">
        <v>240</v>
      </c>
      <c r="G11" s="94">
        <f>'приложение 4-1'!Q16+'приложение 4-2'!Q17</f>
        <v>3023.5</v>
      </c>
      <c r="H11" s="97"/>
    </row>
    <row r="12" spans="1:8" ht="38.25">
      <c r="A12" s="62">
        <v>1</v>
      </c>
      <c r="B12" s="63">
        <v>7</v>
      </c>
      <c r="C12" s="66" t="s">
        <v>342</v>
      </c>
      <c r="D12" s="65" t="s">
        <v>90</v>
      </c>
      <c r="E12" s="92">
        <v>10</v>
      </c>
      <c r="F12" s="93" t="s">
        <v>240</v>
      </c>
      <c r="G12" s="94">
        <f>'приложение 4-1'!Q17+'приложение 4-2'!Q18</f>
        <v>5088.3</v>
      </c>
      <c r="H12" s="97"/>
    </row>
    <row r="13" spans="1:8" ht="38.25">
      <c r="A13" s="62">
        <v>1</v>
      </c>
      <c r="B13" s="63">
        <v>8</v>
      </c>
      <c r="C13" s="66" t="s">
        <v>91</v>
      </c>
      <c r="D13" s="65" t="s">
        <v>313</v>
      </c>
      <c r="E13" s="92">
        <v>237</v>
      </c>
      <c r="F13" s="93" t="s">
        <v>241</v>
      </c>
      <c r="G13" s="94">
        <f>'приложение 4-1'!Q18+'приложение 4-2'!Q19</f>
        <v>28275.6</v>
      </c>
      <c r="H13" s="126" t="s">
        <v>286</v>
      </c>
    </row>
    <row r="14" spans="1:8" ht="25.5">
      <c r="A14" s="62">
        <v>1</v>
      </c>
      <c r="B14" s="63">
        <v>9</v>
      </c>
      <c r="C14" s="66" t="s">
        <v>133</v>
      </c>
      <c r="D14" s="65" t="s">
        <v>94</v>
      </c>
      <c r="E14" s="92">
        <v>4</v>
      </c>
      <c r="F14" s="93" t="s">
        <v>240</v>
      </c>
      <c r="G14" s="94">
        <f>'приложение 4-1'!Q19+'приложение 4-2'!Q20</f>
        <v>1886.6</v>
      </c>
      <c r="H14" s="126" t="s">
        <v>287</v>
      </c>
    </row>
    <row r="15" spans="1:8" ht="25.5">
      <c r="A15" s="62">
        <v>1</v>
      </c>
      <c r="B15" s="63">
        <v>10</v>
      </c>
      <c r="C15" s="66" t="s">
        <v>280</v>
      </c>
      <c r="D15" s="65" t="s">
        <v>288</v>
      </c>
      <c r="E15" s="92">
        <v>119.5</v>
      </c>
      <c r="F15" s="93" t="s">
        <v>240</v>
      </c>
      <c r="G15" s="94">
        <f>'приложение 4-1'!Q20+'приложение 4-2'!Q21</f>
        <v>24722.4</v>
      </c>
      <c r="H15" s="126"/>
    </row>
    <row r="16" spans="1:8" ht="13.5" thickBot="1">
      <c r="A16" s="98"/>
      <c r="B16" s="99"/>
      <c r="C16" s="100" t="s">
        <v>281</v>
      </c>
      <c r="D16" s="101"/>
      <c r="E16" s="102">
        <f>SUM(E6:E15)</f>
        <v>413.5</v>
      </c>
      <c r="F16" s="101"/>
      <c r="G16" s="103">
        <f>SUM(G6:G15)</f>
        <v>91646.20000000001</v>
      </c>
      <c r="H16" s="104"/>
    </row>
    <row r="17" spans="1:8" ht="12.75">
      <c r="A17" s="60">
        <v>2</v>
      </c>
      <c r="B17" s="90"/>
      <c r="C17" s="67" t="s">
        <v>243</v>
      </c>
      <c r="D17" s="90"/>
      <c r="E17" s="90"/>
      <c r="F17" s="90"/>
      <c r="G17" s="90"/>
      <c r="H17" s="91"/>
    </row>
    <row r="18" spans="1:8" ht="165.75">
      <c r="A18" s="62">
        <v>2</v>
      </c>
      <c r="B18" s="63">
        <v>1</v>
      </c>
      <c r="C18" s="68" t="s">
        <v>165</v>
      </c>
      <c r="D18" s="69" t="s">
        <v>244</v>
      </c>
      <c r="E18" s="92">
        <v>6757</v>
      </c>
      <c r="F18" s="93" t="s">
        <v>242</v>
      </c>
      <c r="G18" s="94">
        <f>'приложение 4-1'!Q22+'приложение 4-2'!Q24</f>
        <v>541374.2</v>
      </c>
      <c r="H18" s="105" t="s">
        <v>245</v>
      </c>
    </row>
    <row r="19" spans="1:8" ht="38.25">
      <c r="A19" s="62">
        <v>2</v>
      </c>
      <c r="B19" s="63">
        <v>2</v>
      </c>
      <c r="C19" s="66" t="s">
        <v>246</v>
      </c>
      <c r="D19" s="65" t="s">
        <v>488</v>
      </c>
      <c r="E19" s="92">
        <v>16</v>
      </c>
      <c r="F19" s="93" t="s">
        <v>247</v>
      </c>
      <c r="G19" s="94">
        <f>'приложение 4-1'!Q23+'приложение 4-2'!Q25</f>
        <v>179031</v>
      </c>
      <c r="H19" s="105" t="s">
        <v>248</v>
      </c>
    </row>
    <row r="20" spans="1:8" ht="38.25">
      <c r="A20" s="62">
        <v>2</v>
      </c>
      <c r="B20" s="63">
        <v>3</v>
      </c>
      <c r="C20" s="68" t="s">
        <v>99</v>
      </c>
      <c r="D20" s="69" t="s">
        <v>487</v>
      </c>
      <c r="E20" s="92">
        <v>83</v>
      </c>
      <c r="F20" s="93" t="s">
        <v>247</v>
      </c>
      <c r="G20" s="94">
        <f>'приложение 4-1'!Q24+'приложение 4-2'!Q26</f>
        <v>46717.4</v>
      </c>
      <c r="H20" s="106" t="s">
        <v>249</v>
      </c>
    </row>
    <row r="21" spans="1:8" ht="51">
      <c r="A21" s="62">
        <v>2</v>
      </c>
      <c r="B21" s="63">
        <v>4</v>
      </c>
      <c r="C21" s="68" t="s">
        <v>411</v>
      </c>
      <c r="D21" s="65" t="s">
        <v>486</v>
      </c>
      <c r="E21" s="92">
        <v>275</v>
      </c>
      <c r="F21" s="93" t="s">
        <v>250</v>
      </c>
      <c r="G21" s="94">
        <f>'приложение 4-1'!Q25+'приложение 4-2'!Q27</f>
        <v>169300.5</v>
      </c>
      <c r="H21" s="106" t="s">
        <v>251</v>
      </c>
    </row>
    <row r="22" spans="1:8" ht="216.75">
      <c r="A22" s="62">
        <v>2</v>
      </c>
      <c r="B22" s="63">
        <v>5</v>
      </c>
      <c r="C22" s="395" t="s">
        <v>524</v>
      </c>
      <c r="D22" s="459" t="s">
        <v>412</v>
      </c>
      <c r="E22" s="92">
        <v>275</v>
      </c>
      <c r="F22" s="93" t="s">
        <v>240</v>
      </c>
      <c r="G22" s="94">
        <f>'приложение 4-1'!Q26+'приложение 4-2'!Q28</f>
        <v>3000</v>
      </c>
      <c r="H22" s="267" t="s">
        <v>533</v>
      </c>
    </row>
    <row r="23" spans="1:8" ht="51">
      <c r="A23" s="62">
        <v>2</v>
      </c>
      <c r="B23" s="63">
        <v>6</v>
      </c>
      <c r="C23" s="159" t="s">
        <v>82</v>
      </c>
      <c r="D23" s="65" t="s">
        <v>483</v>
      </c>
      <c r="E23" s="92">
        <v>132.75</v>
      </c>
      <c r="F23" s="93" t="s">
        <v>240</v>
      </c>
      <c r="G23" s="94">
        <f>'приложение 4-1'!Q27+'приложение 4-2'!Q29</f>
        <v>70629.7</v>
      </c>
      <c r="H23" s="460" t="s">
        <v>173</v>
      </c>
    </row>
    <row r="24" spans="1:8" ht="51">
      <c r="A24" s="62">
        <v>2</v>
      </c>
      <c r="B24" s="63">
        <v>7</v>
      </c>
      <c r="C24" s="66" t="s">
        <v>485</v>
      </c>
      <c r="D24" s="65" t="s">
        <v>484</v>
      </c>
      <c r="E24" s="82">
        <v>71.5</v>
      </c>
      <c r="F24" s="93" t="s">
        <v>240</v>
      </c>
      <c r="G24" s="94">
        <f>'приложение 4-1'!Q28+'приложение 4-2'!Q30</f>
        <v>18203.4</v>
      </c>
      <c r="H24" s="105" t="s">
        <v>252</v>
      </c>
    </row>
    <row r="25" spans="1:8" ht="13.5" thickBot="1">
      <c r="A25" s="98"/>
      <c r="B25" s="99"/>
      <c r="C25" s="100" t="s">
        <v>253</v>
      </c>
      <c r="D25" s="99"/>
      <c r="E25" s="107">
        <f>SUM(E18:E24)</f>
        <v>7610.25</v>
      </c>
      <c r="F25" s="99"/>
      <c r="G25" s="103">
        <f>SUM(G18:G24)</f>
        <v>1028256.2</v>
      </c>
      <c r="H25" s="108"/>
    </row>
    <row r="26" spans="1:8" ht="25.5">
      <c r="A26" s="60">
        <v>3</v>
      </c>
      <c r="B26" s="90"/>
      <c r="C26" s="70" t="s">
        <v>254</v>
      </c>
      <c r="D26" s="71"/>
      <c r="E26" s="71"/>
      <c r="F26" s="71"/>
      <c r="G26" s="72"/>
      <c r="H26" s="91"/>
    </row>
    <row r="27" spans="1:8" ht="76.5">
      <c r="A27" s="62">
        <v>3</v>
      </c>
      <c r="B27" s="63">
        <v>1</v>
      </c>
      <c r="C27" s="66" t="s">
        <v>123</v>
      </c>
      <c r="D27" s="65" t="s">
        <v>500</v>
      </c>
      <c r="E27" s="386">
        <f>13+554</f>
        <v>567</v>
      </c>
      <c r="F27" s="93" t="s">
        <v>247</v>
      </c>
      <c r="G27" s="73">
        <f>'приложение 4-1'!Q30+'приложение 4-2'!Q33</f>
        <v>70741.4</v>
      </c>
      <c r="H27" s="105" t="s">
        <v>255</v>
      </c>
    </row>
    <row r="28" spans="1:8" ht="51">
      <c r="A28" s="62">
        <v>3</v>
      </c>
      <c r="B28" s="63">
        <v>2</v>
      </c>
      <c r="C28" s="66" t="s">
        <v>435</v>
      </c>
      <c r="D28" s="65" t="s">
        <v>496</v>
      </c>
      <c r="E28" s="386">
        <v>92.5</v>
      </c>
      <c r="F28" s="93" t="s">
        <v>247</v>
      </c>
      <c r="G28" s="73">
        <f>'приложение 4-1'!Q31+'приложение 4-2'!Q34</f>
        <v>10149.1</v>
      </c>
      <c r="H28" s="105" t="s">
        <v>256</v>
      </c>
    </row>
    <row r="29" spans="1:8" ht="38.25">
      <c r="A29" s="62">
        <v>3</v>
      </c>
      <c r="B29" s="63">
        <v>3</v>
      </c>
      <c r="C29" s="68" t="s">
        <v>436</v>
      </c>
      <c r="D29" s="65" t="s">
        <v>257</v>
      </c>
      <c r="E29" s="386"/>
      <c r="F29" s="93" t="s">
        <v>247</v>
      </c>
      <c r="G29" s="73">
        <f>'приложение 4-1'!Q32+'приложение 4-2'!Q35</f>
        <v>12100</v>
      </c>
      <c r="H29" s="109" t="s">
        <v>282</v>
      </c>
    </row>
    <row r="30" spans="1:8" ht="51">
      <c r="A30" s="62">
        <v>3</v>
      </c>
      <c r="B30" s="63">
        <v>4</v>
      </c>
      <c r="C30" s="66" t="s">
        <v>414</v>
      </c>
      <c r="D30" s="65" t="s">
        <v>494</v>
      </c>
      <c r="E30" s="386">
        <v>119</v>
      </c>
      <c r="F30" s="93" t="s">
        <v>250</v>
      </c>
      <c r="G30" s="73">
        <f>'приложение 4-1'!Q33+'приложение 4-2'!Q36</f>
        <v>120000.00000000003</v>
      </c>
      <c r="H30" s="105" t="s">
        <v>258</v>
      </c>
    </row>
    <row r="31" spans="1:8" ht="38.25">
      <c r="A31" s="62">
        <v>3</v>
      </c>
      <c r="B31" s="63">
        <v>5</v>
      </c>
      <c r="C31" s="74" t="s">
        <v>437</v>
      </c>
      <c r="D31" s="65" t="s">
        <v>495</v>
      </c>
      <c r="E31" s="386">
        <v>389</v>
      </c>
      <c r="F31" s="93" t="s">
        <v>247</v>
      </c>
      <c r="G31" s="73">
        <f>'приложение 4-1'!Q34+'приложение 4-2'!Q37</f>
        <v>150889.2</v>
      </c>
      <c r="H31" s="105" t="s">
        <v>259</v>
      </c>
    </row>
    <row r="32" spans="1:8" ht="63.75">
      <c r="A32" s="62">
        <v>3</v>
      </c>
      <c r="B32" s="63">
        <v>6</v>
      </c>
      <c r="C32" s="68" t="s">
        <v>504</v>
      </c>
      <c r="D32" s="65" t="s">
        <v>501</v>
      </c>
      <c r="E32" s="386">
        <v>753.5</v>
      </c>
      <c r="F32" s="93" t="s">
        <v>247</v>
      </c>
      <c r="G32" s="73">
        <f>'приложение 4-1'!Q35+'приложение 4-2'!Q38</f>
        <v>106487.5</v>
      </c>
      <c r="H32" s="75" t="s">
        <v>260</v>
      </c>
    </row>
    <row r="33" spans="1:8" ht="38.25">
      <c r="A33" s="62">
        <v>3</v>
      </c>
      <c r="B33" s="63">
        <v>7</v>
      </c>
      <c r="C33" s="68" t="s">
        <v>439</v>
      </c>
      <c r="D33" s="65" t="s">
        <v>492</v>
      </c>
      <c r="E33" s="386">
        <v>988.75</v>
      </c>
      <c r="F33" s="93" t="s">
        <v>247</v>
      </c>
      <c r="G33" s="73">
        <f>'приложение 4-1'!Q36+'приложение 4-2'!Q39</f>
        <v>274892.8</v>
      </c>
      <c r="H33" s="105" t="s">
        <v>261</v>
      </c>
    </row>
    <row r="34" spans="1:8" ht="38.25">
      <c r="A34" s="62">
        <v>3</v>
      </c>
      <c r="B34" s="63">
        <v>8</v>
      </c>
      <c r="C34" s="66" t="s">
        <v>440</v>
      </c>
      <c r="D34" s="65" t="s">
        <v>502</v>
      </c>
      <c r="E34" s="386"/>
      <c r="F34" s="93" t="s">
        <v>247</v>
      </c>
      <c r="G34" s="73">
        <f>'приложение 4-1'!Q37+'приложение 4-2'!Q40</f>
        <v>586171.8</v>
      </c>
      <c r="H34" s="75" t="s">
        <v>262</v>
      </c>
    </row>
    <row r="35" spans="1:8" ht="76.5">
      <c r="A35" s="62">
        <v>3</v>
      </c>
      <c r="B35" s="63">
        <v>9</v>
      </c>
      <c r="C35" s="66" t="s">
        <v>116</v>
      </c>
      <c r="D35" s="65" t="s">
        <v>497</v>
      </c>
      <c r="E35" s="386"/>
      <c r="F35" s="93" t="s">
        <v>247</v>
      </c>
      <c r="G35" s="73">
        <f>'приложение 4-1'!Q38+'приложение 4-2'!Q41</f>
        <v>69400</v>
      </c>
      <c r="H35" s="75" t="s">
        <v>263</v>
      </c>
    </row>
    <row r="36" spans="1:8" ht="51">
      <c r="A36" s="62">
        <v>3</v>
      </c>
      <c r="B36" s="63">
        <v>10</v>
      </c>
      <c r="C36" s="68" t="s">
        <v>117</v>
      </c>
      <c r="D36" s="65" t="s">
        <v>503</v>
      </c>
      <c r="E36" s="406">
        <v>497.75</v>
      </c>
      <c r="F36" s="93" t="s">
        <v>250</v>
      </c>
      <c r="G36" s="73">
        <f>'приложение 4-1'!Q39+'приложение 4-2'!Q42</f>
        <v>72596.1</v>
      </c>
      <c r="H36" s="75" t="s">
        <v>264</v>
      </c>
    </row>
    <row r="37" spans="1:8" ht="38.25">
      <c r="A37" s="62">
        <v>3</v>
      </c>
      <c r="B37" s="63">
        <v>11</v>
      </c>
      <c r="C37" s="66" t="s">
        <v>383</v>
      </c>
      <c r="D37" s="65" t="s">
        <v>498</v>
      </c>
      <c r="E37" s="386"/>
      <c r="F37" s="93" t="s">
        <v>247</v>
      </c>
      <c r="G37" s="73">
        <f>'приложение 4-1'!Q40+'приложение 4-2'!Q43</f>
        <v>28600</v>
      </c>
      <c r="H37" s="75" t="s">
        <v>265</v>
      </c>
    </row>
    <row r="38" spans="1:8" ht="38.25">
      <c r="A38" s="62">
        <v>3</v>
      </c>
      <c r="B38" s="63">
        <v>12</v>
      </c>
      <c r="C38" s="66" t="s">
        <v>118</v>
      </c>
      <c r="D38" s="65" t="s">
        <v>498</v>
      </c>
      <c r="E38" s="386"/>
      <c r="F38" s="93" t="s">
        <v>247</v>
      </c>
      <c r="G38" s="73">
        <f>'приложение 4-1'!Q41+'приложение 4-2'!Q44</f>
        <v>2700</v>
      </c>
      <c r="H38" s="105" t="s">
        <v>266</v>
      </c>
    </row>
    <row r="39" spans="1:8" ht="51">
      <c r="A39" s="62">
        <v>3</v>
      </c>
      <c r="B39" s="63">
        <v>13</v>
      </c>
      <c r="C39" s="66" t="s">
        <v>119</v>
      </c>
      <c r="D39" s="65" t="s">
        <v>499</v>
      </c>
      <c r="E39" s="386"/>
      <c r="F39" s="93" t="s">
        <v>247</v>
      </c>
      <c r="G39" s="73">
        <f>'приложение 4-1'!Q42+'приложение 4-2'!Q45</f>
        <v>67900</v>
      </c>
      <c r="H39" s="105"/>
    </row>
    <row r="40" spans="1:8" ht="13.5" thickBot="1">
      <c r="A40" s="98"/>
      <c r="B40" s="99"/>
      <c r="C40" s="100" t="s">
        <v>267</v>
      </c>
      <c r="D40" s="99"/>
      <c r="E40" s="110">
        <f>SUM(E27:E39)</f>
        <v>3407.5</v>
      </c>
      <c r="F40" s="99"/>
      <c r="G40" s="110">
        <f>SUM(G27:G39)</f>
        <v>1572627.9000000001</v>
      </c>
      <c r="H40" s="108"/>
    </row>
    <row r="41" spans="1:8" ht="38.25">
      <c r="A41" s="60">
        <v>4</v>
      </c>
      <c r="B41" s="76"/>
      <c r="C41" s="67" t="s">
        <v>268</v>
      </c>
      <c r="D41" s="90"/>
      <c r="E41" s="90"/>
      <c r="F41" s="90"/>
      <c r="G41" s="90"/>
      <c r="H41" s="91"/>
    </row>
    <row r="42" spans="1:8" ht="51">
      <c r="A42" s="62">
        <v>4</v>
      </c>
      <c r="B42" s="63">
        <v>1</v>
      </c>
      <c r="C42" s="66" t="s">
        <v>159</v>
      </c>
      <c r="D42" s="65" t="s">
        <v>481</v>
      </c>
      <c r="E42" s="77">
        <v>6</v>
      </c>
      <c r="F42" s="93" t="s">
        <v>247</v>
      </c>
      <c r="G42" s="73">
        <f>'приложение 4-1'!Q44+'приложение 4-2'!Q48</f>
        <v>31749.399999999998</v>
      </c>
      <c r="H42" s="109" t="s">
        <v>314</v>
      </c>
    </row>
    <row r="43" spans="1:8" ht="38.25">
      <c r="A43" s="62">
        <v>4</v>
      </c>
      <c r="B43" s="63">
        <v>2</v>
      </c>
      <c r="C43" s="66" t="s">
        <v>109</v>
      </c>
      <c r="D43" s="65" t="s">
        <v>489</v>
      </c>
      <c r="E43" s="73">
        <v>1052.3</v>
      </c>
      <c r="F43" s="93" t="s">
        <v>242</v>
      </c>
      <c r="G43" s="73">
        <f>'приложение 4-1'!Q45+'приложение 4-2'!Q49</f>
        <v>467765.10000000003</v>
      </c>
      <c r="H43" s="105" t="s">
        <v>269</v>
      </c>
    </row>
    <row r="44" spans="1:8" ht="51">
      <c r="A44" s="62">
        <v>4</v>
      </c>
      <c r="B44" s="63">
        <v>3</v>
      </c>
      <c r="C44" s="66" t="s">
        <v>110</v>
      </c>
      <c r="D44" s="65" t="s">
        <v>490</v>
      </c>
      <c r="E44" s="73">
        <v>609.3</v>
      </c>
      <c r="F44" s="93" t="s">
        <v>250</v>
      </c>
      <c r="G44" s="73">
        <f>'приложение 4-1'!Q46+'приложение 4-2'!Q50</f>
        <v>149161.5</v>
      </c>
      <c r="H44" s="109" t="s">
        <v>315</v>
      </c>
    </row>
    <row r="45" spans="1:8" ht="38.25">
      <c r="A45" s="62">
        <v>4</v>
      </c>
      <c r="B45" s="63">
        <v>4</v>
      </c>
      <c r="C45" s="66" t="s">
        <v>111</v>
      </c>
      <c r="D45" s="65" t="s">
        <v>491</v>
      </c>
      <c r="E45" s="77">
        <v>515</v>
      </c>
      <c r="F45" s="93" t="s">
        <v>242</v>
      </c>
      <c r="G45" s="73">
        <f>'приложение 4-1'!Q47+'приложение 4-2'!Q51</f>
        <v>299261</v>
      </c>
      <c r="H45" s="105" t="s">
        <v>271</v>
      </c>
    </row>
    <row r="46" spans="1:8" ht="13.5" thickBot="1">
      <c r="A46" s="98"/>
      <c r="B46" s="99"/>
      <c r="C46" s="100" t="s">
        <v>272</v>
      </c>
      <c r="D46" s="78"/>
      <c r="E46" s="103">
        <v>2182.6</v>
      </c>
      <c r="F46" s="99"/>
      <c r="G46" s="79">
        <f>SUM(G42:G45)</f>
        <v>947937</v>
      </c>
      <c r="H46" s="108"/>
    </row>
    <row r="47" spans="1:8" ht="12.75">
      <c r="A47" s="111"/>
      <c r="B47" s="90"/>
      <c r="C47" s="90"/>
      <c r="D47" s="90"/>
      <c r="E47" s="90"/>
      <c r="F47" s="90"/>
      <c r="G47" s="112"/>
      <c r="H47" s="91"/>
    </row>
    <row r="48" spans="1:8" ht="13.5" thickBot="1">
      <c r="A48" s="113"/>
      <c r="B48" s="100"/>
      <c r="C48" s="100" t="s">
        <v>273</v>
      </c>
      <c r="D48" s="100"/>
      <c r="E48" s="110">
        <f>E16+E25+E40+E46</f>
        <v>13613.85</v>
      </c>
      <c r="F48" s="100"/>
      <c r="G48" s="110">
        <f>G16+G25+G40+G46</f>
        <v>3640467.3</v>
      </c>
      <c r="H48" s="114"/>
    </row>
    <row r="50" ht="12.75">
      <c r="G50" s="266"/>
    </row>
    <row r="51" ht="12.75">
      <c r="G51" s="266"/>
    </row>
    <row r="53" spans="1:8" s="115" customFormat="1" ht="12.75">
      <c r="A53" s="83"/>
      <c r="B53" s="83"/>
      <c r="C53" s="83"/>
      <c r="D53" s="83"/>
      <c r="E53" s="83"/>
      <c r="F53" s="83"/>
      <c r="G53" s="83"/>
      <c r="H53" s="85"/>
    </row>
  </sheetData>
  <sheetProtection/>
  <mergeCells count="1">
    <mergeCell ref="A1:H1"/>
  </mergeCells>
  <printOptions/>
  <pageMargins left="0.7086614173228347" right="0.31496062992125984" top="0.35433070866141736" bottom="0.35433070866141736" header="0.31496062992125984" footer="0.11811023622047245"/>
  <pageSetup fitToHeight="0" fitToWidth="1" horizontalDpi="600" verticalDpi="600" orientation="landscape" paperSize="9" scale="72" r:id="rId1"/>
  <headerFooter>
    <oddFooter>&amp;R&amp;"Arial,курсив"&amp;8&amp;A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Талас Айдарбеков</dc:creator>
  <cp:keywords/>
  <dc:description/>
  <cp:lastModifiedBy>Пользователь Windows</cp:lastModifiedBy>
  <cp:lastPrinted>2018-10-08T10:29:00Z</cp:lastPrinted>
  <dcterms:created xsi:type="dcterms:W3CDTF">2015-05-14T03:16:58Z</dcterms:created>
  <dcterms:modified xsi:type="dcterms:W3CDTF">2018-12-18T07:36:06Z</dcterms:modified>
  <cp:category/>
  <cp:version/>
  <cp:contentType/>
  <cp:contentStatus/>
</cp:coreProperties>
</file>